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activeTab="11"/>
  </bookViews>
  <sheets>
    <sheet name="т-1" sheetId="4" r:id="rId1"/>
    <sheet name="т-2" sheetId="5" r:id="rId2"/>
    <sheet name="т-з" sheetId="23" r:id="rId3"/>
    <sheet name="т-4" sheetId="6" r:id="rId4"/>
    <sheet name="т-5" sheetId="7" r:id="rId5"/>
    <sheet name="т-6" sheetId="8" r:id="rId6"/>
    <sheet name="т-7" sheetId="24" r:id="rId7"/>
    <sheet name="т-8" sheetId="11" r:id="rId8"/>
    <sheet name="т-9" sheetId="12" r:id="rId9"/>
    <sheet name="т-10" sheetId="13" r:id="rId10"/>
    <sheet name="т-11" sheetId="25" r:id="rId11"/>
    <sheet name="11" sheetId="17" r:id="rId1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24" l="1"/>
  <c r="F24" i="24"/>
  <c r="AB26" i="23"/>
  <c r="Z26" i="23"/>
  <c r="X26" i="23"/>
  <c r="V26" i="23"/>
  <c r="T26" i="23"/>
  <c r="R26" i="23"/>
  <c r="P26" i="23"/>
  <c r="N26" i="23"/>
  <c r="L26" i="23"/>
  <c r="J26" i="23"/>
  <c r="H26" i="23"/>
  <c r="F26" i="23"/>
  <c r="C26" i="23"/>
  <c r="D26" i="23" s="1"/>
  <c r="AB25" i="23"/>
  <c r="Z25" i="23"/>
  <c r="X25" i="23"/>
  <c r="V25" i="23"/>
  <c r="T25" i="23"/>
  <c r="R25" i="23"/>
  <c r="P25" i="23"/>
  <c r="N25" i="23"/>
  <c r="L25" i="23"/>
  <c r="J25" i="23"/>
  <c r="H25" i="23"/>
  <c r="F25" i="23"/>
  <c r="C25" i="23"/>
  <c r="D25" i="23" s="1"/>
  <c r="AB24" i="23"/>
  <c r="Z24" i="23"/>
  <c r="X24" i="23"/>
  <c r="V24" i="23"/>
  <c r="T24" i="23"/>
  <c r="R24" i="23"/>
  <c r="P24" i="23"/>
  <c r="N24" i="23"/>
  <c r="L24" i="23"/>
  <c r="J24" i="23"/>
  <c r="H24" i="23"/>
  <c r="F24" i="23"/>
  <c r="C24" i="23"/>
  <c r="D24" i="23" s="1"/>
  <c r="AB23" i="23"/>
  <c r="Z23" i="23"/>
  <c r="X23" i="23"/>
  <c r="V23" i="23"/>
  <c r="T23" i="23"/>
  <c r="R23" i="23"/>
  <c r="P23" i="23"/>
  <c r="N23" i="23"/>
  <c r="L23" i="23"/>
  <c r="J23" i="23"/>
  <c r="H23" i="23"/>
  <c r="F23" i="23"/>
  <c r="C23" i="23"/>
  <c r="D23" i="23" s="1"/>
  <c r="AB22" i="23"/>
  <c r="Z22" i="23"/>
  <c r="X22" i="23"/>
  <c r="V22" i="23"/>
  <c r="T22" i="23"/>
  <c r="R22" i="23"/>
  <c r="P22" i="23"/>
  <c r="N22" i="23"/>
  <c r="L22" i="23"/>
  <c r="J22" i="23"/>
  <c r="H22" i="23"/>
  <c r="F22" i="23"/>
  <c r="C22" i="23"/>
  <c r="D22" i="23" s="1"/>
  <c r="AB21" i="23"/>
  <c r="Z21" i="23"/>
  <c r="X21" i="23"/>
  <c r="V21" i="23"/>
  <c r="T21" i="23"/>
  <c r="T19" i="23" s="1"/>
  <c r="R21" i="23"/>
  <c r="P21" i="23"/>
  <c r="N21" i="23"/>
  <c r="L21" i="23"/>
  <c r="J21" i="23"/>
  <c r="H21" i="23"/>
  <c r="F21" i="23"/>
  <c r="F19" i="23" s="1"/>
  <c r="D21" i="23"/>
  <c r="C21" i="23"/>
  <c r="AA20" i="23"/>
  <c r="AB20" i="23" s="1"/>
  <c r="Y20" i="23"/>
  <c r="Z20" i="23" s="1"/>
  <c r="Z19" i="23" s="1"/>
  <c r="W20" i="23"/>
  <c r="X20" i="23" s="1"/>
  <c r="V20" i="23"/>
  <c r="V19" i="23" s="1"/>
  <c r="T20" i="23"/>
  <c r="R20" i="23"/>
  <c r="P20" i="23"/>
  <c r="M20" i="23"/>
  <c r="N20" i="23" s="1"/>
  <c r="N19" i="23" s="1"/>
  <c r="K20" i="23"/>
  <c r="L20" i="23" s="1"/>
  <c r="L19" i="23" s="1"/>
  <c r="I20" i="23"/>
  <c r="J20" i="23" s="1"/>
  <c r="J19" i="23" s="1"/>
  <c r="G20" i="23"/>
  <c r="H20" i="23" s="1"/>
  <c r="E20" i="23"/>
  <c r="C20" i="23" s="1"/>
  <c r="C19" i="23" s="1"/>
  <c r="W19" i="23"/>
  <c r="U19" i="23"/>
  <c r="S19" i="23"/>
  <c r="R19" i="23"/>
  <c r="Q19" i="23"/>
  <c r="O19" i="23"/>
  <c r="M19" i="23"/>
  <c r="I19" i="23"/>
  <c r="G19" i="23"/>
  <c r="Y19" i="23" l="1"/>
  <c r="H19" i="23"/>
  <c r="AB19" i="23"/>
  <c r="K19" i="23"/>
  <c r="AA19" i="23"/>
  <c r="P19" i="23"/>
  <c r="X19" i="23"/>
  <c r="E19" i="23"/>
  <c r="E26" i="11"/>
  <c r="G65" i="12"/>
  <c r="G25" i="12"/>
  <c r="I103" i="4"/>
  <c r="H103" i="4"/>
  <c r="G103" i="4"/>
  <c r="F103" i="4"/>
  <c r="E103" i="4"/>
  <c r="E102" i="4"/>
  <c r="E101" i="4"/>
  <c r="E100" i="4"/>
  <c r="I99" i="4"/>
  <c r="H99" i="4"/>
  <c r="G99" i="4"/>
  <c r="F99" i="4"/>
  <c r="E99" i="4" s="1"/>
  <c r="E98" i="4"/>
  <c r="E97" i="4"/>
  <c r="E96" i="4"/>
  <c r="I95" i="4"/>
  <c r="H95" i="4"/>
  <c r="G95" i="4"/>
  <c r="F95" i="4"/>
  <c r="E94" i="4"/>
  <c r="E93" i="4"/>
  <c r="E92" i="4"/>
  <c r="E91" i="4"/>
  <c r="I90" i="4"/>
  <c r="I83" i="4" s="1"/>
  <c r="H90" i="4"/>
  <c r="G90" i="4"/>
  <c r="E89" i="4"/>
  <c r="E88" i="4"/>
  <c r="E87" i="4"/>
  <c r="E86" i="4"/>
  <c r="E85" i="4"/>
  <c r="E84" i="4"/>
  <c r="E82" i="4"/>
  <c r="E81" i="4"/>
  <c r="E80" i="4"/>
  <c r="E79" i="4"/>
  <c r="E78" i="4"/>
  <c r="E77" i="4"/>
  <c r="E76" i="4"/>
  <c r="E75" i="4"/>
  <c r="I74" i="4"/>
  <c r="H74" i="4"/>
  <c r="H70" i="4" s="1"/>
  <c r="G74" i="4"/>
  <c r="G70" i="4" s="1"/>
  <c r="F74" i="4"/>
  <c r="E73" i="4"/>
  <c r="E72" i="4"/>
  <c r="I71" i="4"/>
  <c r="H71" i="4"/>
  <c r="G71" i="4"/>
  <c r="F71" i="4"/>
  <c r="I70" i="4"/>
  <c r="E68" i="4"/>
  <c r="E67" i="4"/>
  <c r="E66" i="4"/>
  <c r="E65" i="4"/>
  <c r="E64" i="4"/>
  <c r="I63" i="4"/>
  <c r="H63" i="4"/>
  <c r="G63" i="4"/>
  <c r="F63" i="4"/>
  <c r="E63" i="4" s="1"/>
  <c r="E62" i="4"/>
  <c r="E61" i="4"/>
  <c r="E60" i="4"/>
  <c r="I59" i="4"/>
  <c r="H59" i="4"/>
  <c r="G59" i="4"/>
  <c r="F59" i="4"/>
  <c r="I54" i="4"/>
  <c r="I52" i="4" s="1"/>
  <c r="I48" i="4" s="1"/>
  <c r="H54" i="4"/>
  <c r="H52" i="4" s="1"/>
  <c r="G54" i="4"/>
  <c r="G52" i="4" s="1"/>
  <c r="F54" i="4"/>
  <c r="E54" i="4"/>
  <c r="E53" i="4"/>
  <c r="F52" i="4"/>
  <c r="E51" i="4"/>
  <c r="E50" i="4"/>
  <c r="I49" i="4"/>
  <c r="H49" i="4"/>
  <c r="H48" i="4" s="1"/>
  <c r="G49" i="4"/>
  <c r="G48" i="4" s="1"/>
  <c r="F49" i="4"/>
  <c r="F48" i="4"/>
  <c r="E47" i="4"/>
  <c r="E46" i="4"/>
  <c r="E45" i="4"/>
  <c r="I44" i="4"/>
  <c r="I43" i="4" s="1"/>
  <c r="H44" i="4"/>
  <c r="H43" i="4" s="1"/>
  <c r="G44" i="4"/>
  <c r="F44" i="4"/>
  <c r="F43" i="4" s="1"/>
  <c r="G43" i="4"/>
  <c r="E42" i="4"/>
  <c r="E41" i="4"/>
  <c r="E40" i="4"/>
  <c r="I39" i="4"/>
  <c r="H39" i="4"/>
  <c r="G39" i="4"/>
  <c r="F39" i="4"/>
  <c r="E39" i="4" s="1"/>
  <c r="E38" i="4"/>
  <c r="E37" i="4"/>
  <c r="E36" i="4"/>
  <c r="I35" i="4"/>
  <c r="I34" i="4" s="1"/>
  <c r="I33" i="4" s="1"/>
  <c r="H35" i="4"/>
  <c r="G35" i="4"/>
  <c r="G34" i="4" s="1"/>
  <c r="G33" i="4" s="1"/>
  <c r="G19" i="4" s="1"/>
  <c r="F35" i="4"/>
  <c r="H34" i="4"/>
  <c r="H33" i="4" s="1"/>
  <c r="E32" i="4"/>
  <c r="E31" i="4"/>
  <c r="I30" i="4"/>
  <c r="H30" i="4"/>
  <c r="G30" i="4"/>
  <c r="F30" i="4"/>
  <c r="E30" i="4" s="1"/>
  <c r="E29" i="4"/>
  <c r="I28" i="4"/>
  <c r="H28" i="4"/>
  <c r="G28" i="4"/>
  <c r="E28" i="4" s="1"/>
  <c r="F28" i="4"/>
  <c r="E27" i="4"/>
  <c r="E26" i="4"/>
  <c r="E25" i="4"/>
  <c r="E24" i="4"/>
  <c r="E23" i="4"/>
  <c r="E22" i="4"/>
  <c r="E21" i="4"/>
  <c r="I20" i="4"/>
  <c r="H20" i="4"/>
  <c r="G20" i="4"/>
  <c r="E20" i="4" s="1"/>
  <c r="F20" i="4"/>
  <c r="I69" i="4" l="1"/>
  <c r="E48" i="4"/>
  <c r="H19" i="4"/>
  <c r="H18" i="4" s="1"/>
  <c r="E35" i="4"/>
  <c r="E44" i="4"/>
  <c r="E59" i="4"/>
  <c r="E71" i="4"/>
  <c r="E95" i="4"/>
  <c r="G83" i="4"/>
  <c r="G69" i="4" s="1"/>
  <c r="E74" i="4"/>
  <c r="H83" i="4"/>
  <c r="H69" i="4" s="1"/>
  <c r="I19" i="4"/>
  <c r="I18" i="4" s="1"/>
  <c r="I17" i="4" s="1"/>
  <c r="I16" i="4" s="1"/>
  <c r="E52" i="4"/>
  <c r="G18" i="4"/>
  <c r="E43" i="4"/>
  <c r="E49" i="4"/>
  <c r="F34" i="4"/>
  <c r="F70" i="4"/>
  <c r="E70" i="4" s="1"/>
  <c r="F90" i="4"/>
  <c r="Z30" i="5"/>
  <c r="T30" i="5"/>
  <c r="J30" i="5"/>
  <c r="C30" i="5" s="1"/>
  <c r="Y29" i="5"/>
  <c r="Y31" i="5" s="1"/>
  <c r="Z28" i="5"/>
  <c r="T28" i="5"/>
  <c r="J28" i="5"/>
  <c r="Z27" i="5"/>
  <c r="T27" i="5"/>
  <c r="J27" i="5"/>
  <c r="Z26" i="5"/>
  <c r="T26" i="5"/>
  <c r="J26" i="5"/>
  <c r="C26" i="5" s="1"/>
  <c r="Z25" i="5"/>
  <c r="T25" i="5"/>
  <c r="J25" i="5"/>
  <c r="Z24" i="5"/>
  <c r="T24" i="5"/>
  <c r="J24" i="5"/>
  <c r="Z23" i="5"/>
  <c r="T23" i="5"/>
  <c r="T20" i="5" s="1"/>
  <c r="J23" i="5"/>
  <c r="Z22" i="5"/>
  <c r="T22" i="5"/>
  <c r="J22" i="5"/>
  <c r="C22" i="5" s="1"/>
  <c r="Z21" i="5"/>
  <c r="T21" i="5"/>
  <c r="J21" i="5"/>
  <c r="AC20" i="5"/>
  <c r="AB20" i="5"/>
  <c r="AA20" i="5"/>
  <c r="X20" i="5"/>
  <c r="W20" i="5"/>
  <c r="V20" i="5"/>
  <c r="U20" i="5"/>
  <c r="U29" i="5" s="1"/>
  <c r="U31" i="5" s="1"/>
  <c r="S20" i="5"/>
  <c r="R20" i="5"/>
  <c r="Q20" i="5"/>
  <c r="P20" i="5"/>
  <c r="O20" i="5"/>
  <c r="N20" i="5"/>
  <c r="J20" i="5" s="1"/>
  <c r="M20" i="5"/>
  <c r="L20" i="5"/>
  <c r="K20" i="5"/>
  <c r="I20" i="5"/>
  <c r="H20" i="5"/>
  <c r="G20" i="5"/>
  <c r="F20" i="5"/>
  <c r="E20" i="5"/>
  <c r="Z19" i="5"/>
  <c r="T19" i="5"/>
  <c r="J19" i="5"/>
  <c r="Z18" i="5"/>
  <c r="T18" i="5"/>
  <c r="J18" i="5"/>
  <c r="AC17" i="5"/>
  <c r="AB17" i="5"/>
  <c r="AA17" i="5"/>
  <c r="X17" i="5"/>
  <c r="W17" i="5"/>
  <c r="V17" i="5"/>
  <c r="S17" i="5"/>
  <c r="R17" i="5"/>
  <c r="Q17" i="5"/>
  <c r="Q29" i="5" s="1"/>
  <c r="Q31" i="5" s="1"/>
  <c r="P17" i="5"/>
  <c r="P29" i="5" s="1"/>
  <c r="P31" i="5" s="1"/>
  <c r="O17" i="5"/>
  <c r="N17" i="5"/>
  <c r="M17" i="5"/>
  <c r="M29" i="5" s="1"/>
  <c r="M31" i="5" s="1"/>
  <c r="L17" i="5"/>
  <c r="L29" i="5" s="1"/>
  <c r="L31" i="5" s="1"/>
  <c r="K17" i="5"/>
  <c r="I17" i="5"/>
  <c r="H17" i="5"/>
  <c r="H29" i="5" s="1"/>
  <c r="H31" i="5" s="1"/>
  <c r="G17" i="5"/>
  <c r="F17" i="5"/>
  <c r="E17" i="5"/>
  <c r="D17" i="5"/>
  <c r="D29" i="5" s="1"/>
  <c r="D31" i="5" s="1"/>
  <c r="AA16" i="5"/>
  <c r="AA29" i="5" s="1"/>
  <c r="AA31" i="5" s="1"/>
  <c r="T16" i="5"/>
  <c r="N16" i="5"/>
  <c r="J16" i="5" s="1"/>
  <c r="Z15" i="5"/>
  <c r="T15" i="5"/>
  <c r="N15" i="5"/>
  <c r="J15" i="5" s="1"/>
  <c r="G17" i="4" l="1"/>
  <c r="G16" i="4" s="1"/>
  <c r="H17" i="4"/>
  <c r="H16" i="4" s="1"/>
  <c r="E34" i="4"/>
  <c r="F33" i="4"/>
  <c r="E90" i="4"/>
  <c r="F83" i="4"/>
  <c r="W29" i="5"/>
  <c r="W31" i="5" s="1"/>
  <c r="C23" i="5"/>
  <c r="C20" i="5" s="1"/>
  <c r="C27" i="5"/>
  <c r="AC29" i="5"/>
  <c r="AC31" i="5" s="1"/>
  <c r="E29" i="5"/>
  <c r="E31" i="5" s="1"/>
  <c r="I29" i="5"/>
  <c r="I31" i="5" s="1"/>
  <c r="X29" i="5"/>
  <c r="X31" i="5" s="1"/>
  <c r="F29" i="5"/>
  <c r="F31" i="5" s="1"/>
  <c r="C19" i="5"/>
  <c r="G29" i="5"/>
  <c r="G31" i="5" s="1"/>
  <c r="K29" i="5"/>
  <c r="K31" i="5" s="1"/>
  <c r="O29" i="5"/>
  <c r="O31" i="5" s="1"/>
  <c r="S29" i="5"/>
  <c r="S31" i="5" s="1"/>
  <c r="C18" i="5"/>
  <c r="C21" i="5"/>
  <c r="C25" i="5"/>
  <c r="J17" i="5"/>
  <c r="R29" i="5"/>
  <c r="R31" i="5" s="1"/>
  <c r="V29" i="5"/>
  <c r="V31" i="5" s="1"/>
  <c r="Z17" i="5"/>
  <c r="Z20" i="5"/>
  <c r="C24" i="5"/>
  <c r="C28" i="5"/>
  <c r="C15" i="5"/>
  <c r="J29" i="5"/>
  <c r="J31" i="5" s="1"/>
  <c r="Z29" i="5"/>
  <c r="Z31" i="5" s="1"/>
  <c r="N29" i="5"/>
  <c r="N31" i="5" s="1"/>
  <c r="AB29" i="5"/>
  <c r="AB31" i="5" s="1"/>
  <c r="T17" i="5"/>
  <c r="T29" i="5" s="1"/>
  <c r="T31" i="5" s="1"/>
  <c r="Z16" i="5"/>
  <c r="C16" i="5" s="1"/>
  <c r="L18" i="8"/>
  <c r="K18" i="8"/>
  <c r="J18" i="8"/>
  <c r="I18" i="8"/>
  <c r="H18" i="8"/>
  <c r="G18" i="8"/>
  <c r="F18" i="8"/>
  <c r="E18" i="8"/>
  <c r="D18" i="8"/>
  <c r="L17" i="8"/>
  <c r="K17" i="8"/>
  <c r="J17" i="8"/>
  <c r="I17" i="8"/>
  <c r="H17" i="8"/>
  <c r="G17" i="8"/>
  <c r="F17" i="8"/>
  <c r="E17" i="8"/>
  <c r="J15" i="8"/>
  <c r="J14" i="8"/>
  <c r="L12" i="8"/>
  <c r="L11" i="8"/>
  <c r="J12" i="8"/>
  <c r="J11" i="8"/>
  <c r="E83" i="4" l="1"/>
  <c r="F69" i="4"/>
  <c r="E69" i="4" s="1"/>
  <c r="E33" i="4"/>
  <c r="F19" i="4"/>
  <c r="C17" i="5"/>
  <c r="C29" i="5" s="1"/>
  <c r="C31" i="5" s="1"/>
  <c r="L13" i="8"/>
  <c r="K13" i="8"/>
  <c r="J13" i="8"/>
  <c r="I13" i="8"/>
  <c r="H13" i="8"/>
  <c r="G13" i="8"/>
  <c r="F13" i="8"/>
  <c r="E13" i="8"/>
  <c r="AK27" i="7"/>
  <c r="S27" i="7"/>
  <c r="O27" i="7"/>
  <c r="AG26" i="7"/>
  <c r="AB26" i="7"/>
  <c r="Y26" i="7"/>
  <c r="W26" i="7"/>
  <c r="U26" i="7"/>
  <c r="S26" i="7"/>
  <c r="R26" i="7"/>
  <c r="P26" i="7"/>
  <c r="P27" i="7" s="1"/>
  <c r="O26" i="7"/>
  <c r="M26" i="7"/>
  <c r="K26" i="7"/>
  <c r="J26" i="7"/>
  <c r="I26" i="7"/>
  <c r="H26" i="7"/>
  <c r="H27" i="7" s="1"/>
  <c r="G26" i="7"/>
  <c r="V25" i="7"/>
  <c r="V26" i="7" s="1"/>
  <c r="L25" i="7"/>
  <c r="X25" i="7" s="1"/>
  <c r="X26" i="7" s="1"/>
  <c r="AG24" i="7"/>
  <c r="AB24" i="7"/>
  <c r="Z24" i="7"/>
  <c r="Y24" i="7"/>
  <c r="W24" i="7"/>
  <c r="W27" i="7" s="1"/>
  <c r="U24" i="7"/>
  <c r="S24" i="7"/>
  <c r="R24" i="7"/>
  <c r="P24" i="7"/>
  <c r="O24" i="7"/>
  <c r="N24" i="7"/>
  <c r="M24" i="7"/>
  <c r="K24" i="7"/>
  <c r="K27" i="7" s="1"/>
  <c r="J24" i="7"/>
  <c r="J27" i="7" s="1"/>
  <c r="I24" i="7"/>
  <c r="I27" i="7" s="1"/>
  <c r="H24" i="7"/>
  <c r="G24" i="7"/>
  <c r="G27" i="7" s="1"/>
  <c r="Z23" i="7"/>
  <c r="X23" i="7"/>
  <c r="X24" i="7" s="1"/>
  <c r="T23" i="7"/>
  <c r="T24" i="7" s="1"/>
  <c r="Q23" i="7"/>
  <c r="N23" i="7"/>
  <c r="L23" i="7"/>
  <c r="L24" i="7" s="1"/>
  <c r="AG22" i="7"/>
  <c r="AG27" i="7" s="1"/>
  <c r="AB22" i="7"/>
  <c r="AB27" i="7" s="1"/>
  <c r="Y22" i="7"/>
  <c r="U22" i="7"/>
  <c r="U27" i="7" s="1"/>
  <c r="S22" i="7"/>
  <c r="R22" i="7"/>
  <c r="R27" i="7" s="1"/>
  <c r="P22" i="7"/>
  <c r="O22" i="7"/>
  <c r="G22" i="7"/>
  <c r="Q21" i="7"/>
  <c r="L21" i="7"/>
  <c r="V21" i="7" s="1"/>
  <c r="V20" i="7"/>
  <c r="T20" i="7"/>
  <c r="N20" i="7"/>
  <c r="L20" i="7"/>
  <c r="L19" i="7"/>
  <c r="Z18" i="7"/>
  <c r="X18" i="7"/>
  <c r="T18" i="7"/>
  <c r="Q18" i="7"/>
  <c r="AA18" i="7" s="1"/>
  <c r="N18" i="7"/>
  <c r="L18" i="7"/>
  <c r="V18" i="7" s="1"/>
  <c r="L17" i="7"/>
  <c r="V16" i="7"/>
  <c r="N16" i="7"/>
  <c r="L16" i="7"/>
  <c r="T15" i="7"/>
  <c r="L15" i="7"/>
  <c r="V15" i="7" s="1"/>
  <c r="Z14" i="7"/>
  <c r="X14" i="7"/>
  <c r="T14" i="7"/>
  <c r="Q14" i="7"/>
  <c r="AA14" i="7" s="1"/>
  <c r="N14" i="7"/>
  <c r="L14" i="7"/>
  <c r="V14" i="7" s="1"/>
  <c r="Q13" i="7"/>
  <c r="L13" i="7"/>
  <c r="V13" i="7" s="1"/>
  <c r="V12" i="7"/>
  <c r="T12" i="7"/>
  <c r="N12" i="7"/>
  <c r="L12" i="7"/>
  <c r="L11" i="7"/>
  <c r="Z10" i="7"/>
  <c r="X10" i="7"/>
  <c r="T10" i="7"/>
  <c r="Q10" i="7"/>
  <c r="N10" i="7"/>
  <c r="L10" i="7"/>
  <c r="V10" i="7" s="1"/>
  <c r="E19" i="4" l="1"/>
  <c r="F18" i="4"/>
  <c r="AC14" i="7"/>
  <c r="AD14" i="7" s="1"/>
  <c r="AC18" i="7"/>
  <c r="AD18" i="7" s="1"/>
  <c r="Z11" i="7"/>
  <c r="T17" i="7"/>
  <c r="X17" i="7"/>
  <c r="X19" i="7"/>
  <c r="N19" i="7"/>
  <c r="AA19" i="7" s="1"/>
  <c r="Z19" i="7"/>
  <c r="Q11" i="7"/>
  <c r="Q22" i="7" s="1"/>
  <c r="Q27" i="7" s="1"/>
  <c r="Z16" i="7"/>
  <c r="Q16" i="7"/>
  <c r="AA16" i="7" s="1"/>
  <c r="X16" i="7"/>
  <c r="N17" i="7"/>
  <c r="AA17" i="7" s="1"/>
  <c r="Z17" i="7"/>
  <c r="Q19" i="7"/>
  <c r="Y27" i="7"/>
  <c r="M27" i="7"/>
  <c r="Q24" i="7"/>
  <c r="X11" i="7"/>
  <c r="X22" i="7" s="1"/>
  <c r="X27" i="7" s="1"/>
  <c r="N11" i="7"/>
  <c r="N22" i="7" s="1"/>
  <c r="AA10" i="7"/>
  <c r="T11" i="7"/>
  <c r="T13" i="7"/>
  <c r="X13" i="7"/>
  <c r="X15" i="7"/>
  <c r="N15" i="7"/>
  <c r="Z15" i="7"/>
  <c r="Q17" i="7"/>
  <c r="T19" i="7"/>
  <c r="T21" i="7"/>
  <c r="X21" i="7"/>
  <c r="T25" i="7"/>
  <c r="T26" i="7" s="1"/>
  <c r="Z25" i="7"/>
  <c r="Z26" i="7" s="1"/>
  <c r="Q25" i="7"/>
  <c r="Q26" i="7" s="1"/>
  <c r="T22" i="7"/>
  <c r="T27" i="7" s="1"/>
  <c r="V11" i="7"/>
  <c r="Z12" i="7"/>
  <c r="Q12" i="7"/>
  <c r="X12" i="7"/>
  <c r="AA12" i="7" s="1"/>
  <c r="N13" i="7"/>
  <c r="AA13" i="7" s="1"/>
  <c r="Z13" i="7"/>
  <c r="Q15" i="7"/>
  <c r="AA15" i="7"/>
  <c r="T16" i="7"/>
  <c r="V17" i="7"/>
  <c r="V22" i="7" s="1"/>
  <c r="V27" i="7" s="1"/>
  <c r="V19" i="7"/>
  <c r="Z20" i="7"/>
  <c r="Q20" i="7"/>
  <c r="AA20" i="7" s="1"/>
  <c r="X20" i="7"/>
  <c r="N21" i="7"/>
  <c r="AA21" i="7" s="1"/>
  <c r="Z21" i="7"/>
  <c r="L22" i="7"/>
  <c r="N25" i="7"/>
  <c r="N26" i="7" s="1"/>
  <c r="L26" i="7"/>
  <c r="V23" i="7"/>
  <c r="V24" i="7" s="1"/>
  <c r="E18" i="4" l="1"/>
  <c r="F17" i="4"/>
  <c r="AC20" i="7"/>
  <c r="AD20" i="7" s="1"/>
  <c r="AC13" i="7"/>
  <c r="AD13" i="7" s="1"/>
  <c r="AC12" i="7"/>
  <c r="AD12" i="7" s="1"/>
  <c r="AC16" i="7"/>
  <c r="AD16" i="7"/>
  <c r="AC19" i="7"/>
  <c r="AD19" i="7" s="1"/>
  <c r="AC21" i="7"/>
  <c r="AD21" i="7" s="1"/>
  <c r="AF18" i="7"/>
  <c r="AE18" i="7"/>
  <c r="AH18" i="7" s="1"/>
  <c r="AD17" i="7"/>
  <c r="AC17" i="7"/>
  <c r="AF14" i="7"/>
  <c r="AE14" i="7"/>
  <c r="AH14" i="7" s="1"/>
  <c r="N27" i="7"/>
  <c r="AA23" i="7"/>
  <c r="L27" i="7"/>
  <c r="AD15" i="7"/>
  <c r="AC15" i="7"/>
  <c r="AA25" i="7"/>
  <c r="AA11" i="7"/>
  <c r="AC10" i="7"/>
  <c r="Z22" i="7"/>
  <c r="Z27" i="7" s="1"/>
  <c r="E17" i="4" l="1"/>
  <c r="F16" i="4"/>
  <c r="E16" i="4" s="1"/>
  <c r="AE19" i="7"/>
  <c r="AH19" i="7"/>
  <c r="AF19" i="7"/>
  <c r="AF21" i="7"/>
  <c r="AE21" i="7"/>
  <c r="AH21" i="7" s="1"/>
  <c r="AE12" i="7"/>
  <c r="AH12" i="7" s="1"/>
  <c r="AF12" i="7"/>
  <c r="AF13" i="7"/>
  <c r="AE13" i="7"/>
  <c r="AH13" i="7" s="1"/>
  <c r="AI14" i="7"/>
  <c r="AJ14" i="7" s="1"/>
  <c r="AI18" i="7"/>
  <c r="AJ18" i="7" s="1"/>
  <c r="AE20" i="7"/>
  <c r="AF20" i="7"/>
  <c r="AH20" i="7" s="1"/>
  <c r="AC22" i="7"/>
  <c r="AF15" i="7"/>
  <c r="AE15" i="7"/>
  <c r="AH15" i="7" s="1"/>
  <c r="AF17" i="7"/>
  <c r="AE17" i="7"/>
  <c r="AH17" i="7" s="1"/>
  <c r="AE16" i="7"/>
  <c r="AH16" i="7"/>
  <c r="AF16" i="7"/>
  <c r="AD11" i="7"/>
  <c r="AC11" i="7"/>
  <c r="AD10" i="7"/>
  <c r="AA26" i="7"/>
  <c r="AD25" i="7"/>
  <c r="AC25" i="7"/>
  <c r="AC26" i="7" s="1"/>
  <c r="AC23" i="7"/>
  <c r="AC24" i="7" s="1"/>
  <c r="AA24" i="7"/>
  <c r="AD23" i="7"/>
  <c r="AA22" i="7"/>
  <c r="AA27" i="7" s="1"/>
  <c r="AI15" i="7" l="1"/>
  <c r="AJ15" i="7"/>
  <c r="AI17" i="7"/>
  <c r="AJ17" i="7" s="1"/>
  <c r="AI12" i="7"/>
  <c r="AJ12" i="7" s="1"/>
  <c r="AI20" i="7"/>
  <c r="AJ20" i="7" s="1"/>
  <c r="AI13" i="7"/>
  <c r="AJ13" i="7" s="1"/>
  <c r="AI21" i="7"/>
  <c r="AJ21" i="7" s="1"/>
  <c r="AD22" i="7"/>
  <c r="AD27" i="7" s="1"/>
  <c r="AF10" i="7"/>
  <c r="AE10" i="7"/>
  <c r="AI16" i="7"/>
  <c r="AJ16" i="7" s="1"/>
  <c r="AC27" i="7"/>
  <c r="AH23" i="7"/>
  <c r="AD24" i="7"/>
  <c r="AF23" i="7"/>
  <c r="AF24" i="7" s="1"/>
  <c r="AE23" i="7"/>
  <c r="AE24" i="7" s="1"/>
  <c r="AF25" i="7"/>
  <c r="AF26" i="7" s="1"/>
  <c r="AD26" i="7"/>
  <c r="AE25" i="7"/>
  <c r="AE26" i="7" s="1"/>
  <c r="AE11" i="7"/>
  <c r="AH11" i="7" s="1"/>
  <c r="AF11" i="7"/>
  <c r="AI19" i="7"/>
  <c r="AJ19" i="7"/>
  <c r="C18" i="6"/>
  <c r="C17" i="6"/>
  <c r="C16" i="6"/>
  <c r="C15" i="6"/>
  <c r="C14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 s="1"/>
  <c r="AI11" i="7" l="1"/>
  <c r="AJ11" i="7"/>
  <c r="AI23" i="7"/>
  <c r="AI24" i="7" s="1"/>
  <c r="AH24" i="7"/>
  <c r="AE22" i="7"/>
  <c r="AE27" i="7" s="1"/>
  <c r="AH25" i="7"/>
  <c r="AF22" i="7"/>
  <c r="AF27" i="7" s="1"/>
  <c r="AH10" i="7"/>
  <c r="AH26" i="7" l="1"/>
  <c r="AI25" i="7"/>
  <c r="AI26" i="7" s="1"/>
  <c r="AJ23" i="7"/>
  <c r="AJ24" i="7" s="1"/>
  <c r="AI10" i="7"/>
  <c r="AI22" i="7" s="1"/>
  <c r="AI27" i="7" s="1"/>
  <c r="AH22" i="7"/>
  <c r="AH27" i="7" s="1"/>
  <c r="AJ25" i="7" l="1"/>
  <c r="AJ26" i="7" s="1"/>
  <c r="AJ10" i="7"/>
  <c r="AJ22" i="7" s="1"/>
  <c r="AJ27" i="7" s="1"/>
</calcChain>
</file>

<file path=xl/sharedStrings.xml><?xml version="1.0" encoding="utf-8"?>
<sst xmlns="http://schemas.openxmlformats.org/spreadsheetml/2006/main" count="574" uniqueCount="404">
  <si>
    <t>Чыгымдардын аталышы</t>
  </si>
  <si>
    <t>Сумма</t>
  </si>
  <si>
    <t>Жалпы:</t>
  </si>
  <si>
    <t>Женилдиктердин ордуна компенсациялар жана калкка женилдиктер</t>
  </si>
  <si>
    <t>ФЭБ башчысы:</t>
  </si>
  <si>
    <t>Статьясы</t>
  </si>
  <si>
    <t>Суммасы</t>
  </si>
  <si>
    <t xml:space="preserve">О.Анаркулов </t>
  </si>
  <si>
    <t xml:space="preserve">Н.Шералиева </t>
  </si>
  <si>
    <t>Кара-Алма  айыл өкмөтүнүн башчысы:</t>
  </si>
  <si>
    <t>О.Анаркулов</t>
  </si>
  <si>
    <t>Калкка социалдык жардам боюнча жолок пул</t>
  </si>
  <si>
    <t>Имарат жана курулмалар</t>
  </si>
  <si>
    <t>Тиркеме№10</t>
  </si>
  <si>
    <t>Мулкту учурдагы ондоого кеткен чыгымдар</t>
  </si>
  <si>
    <t xml:space="preserve">Кара-Алма айылдык кеңешинин </t>
  </si>
  <si>
    <t>12-февраль 2021-жылдагы</t>
  </si>
  <si>
    <t>кезектеги I сессиясынын №1-токтомуна</t>
  </si>
  <si>
    <t>Торага__________   ______М.П.</t>
  </si>
  <si>
    <t>2021-жылга Кара-Алма  айыл өкмөтүнө  жеткирилген теңдөө грантынын бөлүнүшү</t>
  </si>
  <si>
    <t>Бөлүмдөр</t>
  </si>
  <si>
    <t>Баары</t>
  </si>
  <si>
    <t>Жалпы</t>
  </si>
  <si>
    <t>Башкаруу бөлүмү</t>
  </si>
  <si>
    <t>Жайыт комитет</t>
  </si>
  <si>
    <t>Турак жай жана коммуналдык чарба бөлүмү</t>
  </si>
  <si>
    <t>Маданият бөлүмү</t>
  </si>
  <si>
    <t>Билим берүү бөлүмү</t>
  </si>
  <si>
    <t>Социалдык коргоо бөлүмү</t>
  </si>
  <si>
    <t>Кара-Алма айыл өкмөтүнүн  башчысы:</t>
  </si>
  <si>
    <t>Наименование государственного/муниципального органа</t>
  </si>
  <si>
    <t>в сомах</t>
  </si>
  <si>
    <t>№</t>
  </si>
  <si>
    <t>Категория в Реестре государственных и муниципальных должностей</t>
  </si>
  <si>
    <t>ИНН</t>
  </si>
  <si>
    <t>ФИО</t>
  </si>
  <si>
    <t>Присвоенный шаг</t>
  </si>
  <si>
    <t>Минимальная базовая ставка</t>
  </si>
  <si>
    <t xml:space="preserve">Коэффициент кратности </t>
  </si>
  <si>
    <t>Поправочный коэффициент</t>
  </si>
  <si>
    <t>Должностной оклад</t>
  </si>
  <si>
    <t>Надбавки и доплаты</t>
  </si>
  <si>
    <t>Всего месячная  заработная плата</t>
  </si>
  <si>
    <t>Районный коэффициент за работу, расположенных в высокогорных и отдаленных зонах</t>
  </si>
  <si>
    <t xml:space="preserve">Итого месячная заработная плата  </t>
  </si>
  <si>
    <t>Отпускные</t>
  </si>
  <si>
    <t>2 лечебные пособия к отпуску</t>
  </si>
  <si>
    <t>Премии</t>
  </si>
  <si>
    <t>Годовой фонд заработной платы</t>
  </si>
  <si>
    <t>Отчисления в соцфонд</t>
  </si>
  <si>
    <t>Годовой фонд оплаты труда</t>
  </si>
  <si>
    <t>Примечание</t>
  </si>
  <si>
    <t>Надбавка за выслугу лет</t>
  </si>
  <si>
    <t>Классный чин</t>
  </si>
  <si>
    <t>Надбавка за стаж работы,  расположенных в высокогорных и отдаленных зонах</t>
  </si>
  <si>
    <t>Надбавка за ученую степень</t>
  </si>
  <si>
    <t xml:space="preserve">Надбавка за секретный характер работы и секретное делопроизводство </t>
  </si>
  <si>
    <t>Иные надбавки и доплаты</t>
  </si>
  <si>
    <t>%</t>
  </si>
  <si>
    <t>сумма</t>
  </si>
  <si>
    <t>Г-А</t>
  </si>
  <si>
    <t>22912197410037</t>
  </si>
  <si>
    <t>Анаркулов Ойрот Ажибаевич</t>
  </si>
  <si>
    <t>Г-Б</t>
  </si>
  <si>
    <t>22709198200444</t>
  </si>
  <si>
    <t>Назанов  Алмаз Аширбекович</t>
  </si>
  <si>
    <t>С-А</t>
  </si>
  <si>
    <t>10107198601221</t>
  </si>
  <si>
    <t>Шеарлиева Назгул Кабыловна</t>
  </si>
  <si>
    <t>С-Б</t>
  </si>
  <si>
    <t>21403195200494</t>
  </si>
  <si>
    <t>Тенизбаев Ташболот</t>
  </si>
  <si>
    <t>гл.специалист</t>
  </si>
  <si>
    <t>21601199101947</t>
  </si>
  <si>
    <t>Исабеков Равашнбек Ашимбекович</t>
  </si>
  <si>
    <t>М-А</t>
  </si>
  <si>
    <t>20202196300486</t>
  </si>
  <si>
    <t>вед.специалист</t>
  </si>
  <si>
    <t>Стат экономист</t>
  </si>
  <si>
    <t>вед.специалист(вакант)</t>
  </si>
  <si>
    <t>М-Б</t>
  </si>
  <si>
    <t>23103196600565</t>
  </si>
  <si>
    <t>Акматов Арапбай Бекиевич</t>
  </si>
  <si>
    <t>специалист</t>
  </si>
  <si>
    <t>21512196000562</t>
  </si>
  <si>
    <t xml:space="preserve">Таштанбеков Жээнбек </t>
  </si>
  <si>
    <t>Староста</t>
  </si>
  <si>
    <t>20508197100943</t>
  </si>
  <si>
    <t xml:space="preserve">Алимжанов Калыбек </t>
  </si>
  <si>
    <t>10804196700054</t>
  </si>
  <si>
    <t>Осмновоа Гулнара Толоновна</t>
  </si>
  <si>
    <t>ВУЗ</t>
  </si>
  <si>
    <t>12212196000427</t>
  </si>
  <si>
    <t>Байтикова Кулбакыйра</t>
  </si>
  <si>
    <t>Итого государственных/муниципальных служащих</t>
  </si>
  <si>
    <t>23005198400666</t>
  </si>
  <si>
    <t>Маматкулов Жолборсказы</t>
  </si>
  <si>
    <t>Шофер</t>
  </si>
  <si>
    <t>Итого ТОП</t>
  </si>
  <si>
    <t>11901199002198</t>
  </si>
  <si>
    <t>Эралдиева Гулкайыр Максутовна</t>
  </si>
  <si>
    <t>Уборщица</t>
  </si>
  <si>
    <t>Итого МОП</t>
  </si>
  <si>
    <t>Всего численность</t>
  </si>
  <si>
    <t>Руководитель финансовой службы</t>
  </si>
  <si>
    <t>подпись</t>
  </si>
  <si>
    <t>Рукокодитель отдела кадров</t>
  </si>
  <si>
    <t>Соронбаев Камчыбек Карыбекович</t>
  </si>
  <si>
    <t>Кирешеге жана пайдага салык</t>
  </si>
  <si>
    <t>Атайын режимдер боюнча салыктар</t>
  </si>
  <si>
    <t xml:space="preserve">Чакан ишкердик субьекттери үчүн бирдиктүү салык </t>
  </si>
  <si>
    <t xml:space="preserve">Патенттин негизинде салык </t>
  </si>
  <si>
    <t>11 12 2100</t>
  </si>
  <si>
    <t xml:space="preserve">Милдеттүү патенттин негизинде салык </t>
  </si>
  <si>
    <t xml:space="preserve">Ыктыярдуу патенттин негизинде салык </t>
  </si>
  <si>
    <t>11 31 1200</t>
  </si>
  <si>
    <t xml:space="preserve">Жеке жактардын транспорттук каражаттарына салык </t>
  </si>
  <si>
    <t xml:space="preserve">Жер салыгы </t>
  </si>
  <si>
    <t>Товарлардын жана көрсөтүлгөн кызматтардын башка салыктары</t>
  </si>
  <si>
    <t>Бонустар</t>
  </si>
  <si>
    <t>Жаратылыш ресурстарын пайдалануу үчүн акы</t>
  </si>
  <si>
    <t>Товарларды сатуудан жана кызмат көрсөтүүдөн кирешелер</t>
  </si>
  <si>
    <t>Билим берүү жана маданий кызмат көрсөтүүлөр</t>
  </si>
  <si>
    <t>Кызмат көрсөтүүнүн башка түрлөрү</t>
  </si>
  <si>
    <t>соц фонд</t>
  </si>
  <si>
    <t>Китепкана</t>
  </si>
  <si>
    <t>Типовое штатное расписание  Каралма айыл окмоту на 2021 г.</t>
  </si>
  <si>
    <t xml:space="preserve">                                                                       " Бекитемин"</t>
  </si>
  <si>
    <t>Ф.А.А.</t>
  </si>
  <si>
    <t>Ээлеген кызматы</t>
  </si>
  <si>
    <t>штат бирд</t>
  </si>
  <si>
    <t>ППКР №16</t>
  </si>
  <si>
    <t>эмгек акысы</t>
  </si>
  <si>
    <t>зыяндыгы үчүн</t>
  </si>
  <si>
    <t>бир айлык</t>
  </si>
  <si>
    <t>бир жылдык</t>
  </si>
  <si>
    <t>31,01,2011ж,</t>
  </si>
  <si>
    <t>чегеруусу17,25%</t>
  </si>
  <si>
    <t>Мадан үйүнүн башчысы</t>
  </si>
  <si>
    <t>Жанишева Н.</t>
  </si>
  <si>
    <t>жыйынтыгы</t>
  </si>
  <si>
    <t>Айылчиева Д.</t>
  </si>
  <si>
    <t>Китепкана башчысы</t>
  </si>
  <si>
    <t>Таштанбекова Ф.</t>
  </si>
  <si>
    <t>жалпы жыйынтыгы</t>
  </si>
  <si>
    <t xml:space="preserve">ФЭБнүн башчысы:                                                                              Н.Шералиева </t>
  </si>
  <si>
    <t xml:space="preserve">Кара-Алма айыл өкмөтүнүн башчысы:                                                 О.Анаркулов  </t>
  </si>
  <si>
    <t>Жалпысы</t>
  </si>
  <si>
    <t xml:space="preserve">Т.Кубатбеков мектеби </t>
  </si>
  <si>
    <t>Резервдик фонд</t>
  </si>
  <si>
    <t>Айыл башчы</t>
  </si>
  <si>
    <t>Жоопту катчы</t>
  </si>
  <si>
    <t xml:space="preserve"> ФЭО болум баш</t>
  </si>
  <si>
    <t xml:space="preserve">Ээлеген кызматы </t>
  </si>
  <si>
    <t>сан бирдиги</t>
  </si>
  <si>
    <t>Турак жай</t>
  </si>
  <si>
    <t>Кара-Алма айыл өкмөтүнүн маданият бөлүмүнүн  2022-жылга карата  штат бирдиги</t>
  </si>
  <si>
    <t>Орозбек уулу А</t>
  </si>
  <si>
    <t>Турусбекова У</t>
  </si>
  <si>
    <t>Кароллчу</t>
  </si>
  <si>
    <t>А\К төрагасы:_______________</t>
  </si>
  <si>
    <t>Кара-Алма  айылдык кеңешинин</t>
  </si>
  <si>
    <t>2022-жылдын 16-февралындагы  кезектеги III</t>
  </si>
  <si>
    <t>сессиясынын  №1-токтомуна  №2 тиркеме</t>
  </si>
  <si>
    <t xml:space="preserve"> "БЕКИТЕМИН" </t>
  </si>
  <si>
    <t xml:space="preserve">__________________А.Исаков </t>
  </si>
  <si>
    <t>Кара-Алма айыл окмотунун 2022-жылга чыгашаларынын шахматкасы</t>
  </si>
  <si>
    <t>Болум жана болумчолордун аталышы</t>
  </si>
  <si>
    <t>Кызматкерлердин эмгек акысы</t>
  </si>
  <si>
    <t>Социалдык фондго тогумдор</t>
  </si>
  <si>
    <t>Кызматтык кыдыр-га чыгашалар</t>
  </si>
  <si>
    <t>Байла ныш кызма ты</t>
  </si>
  <si>
    <t>Ижара акысы</t>
  </si>
  <si>
    <t>Транспорттук кызмат корсотуулор</t>
  </si>
  <si>
    <t>Дагы башка кызмат корсотууну алуу</t>
  </si>
  <si>
    <t>Мулк абалын кутуу кызматы</t>
  </si>
  <si>
    <t>Мам.кызматчыларды окутуу</t>
  </si>
  <si>
    <t>Башка тейлоо кызматтарына толоого байланышкан чыгымдар</t>
  </si>
  <si>
    <t>Медикаменттерди алуу</t>
  </si>
  <si>
    <t>Тамак-аш азыктарын алуу</t>
  </si>
  <si>
    <t>Учурдагы чарбалык кызматтар учун сатып алуулар</t>
  </si>
  <si>
    <t>Комур сатып алуу</t>
  </si>
  <si>
    <t>Коммуналдык кызмат тар</t>
  </si>
  <si>
    <t>Сууга толоо</t>
  </si>
  <si>
    <t>Э/энергиясына толоо</t>
  </si>
  <si>
    <t>Калкка социал дык жардам</t>
  </si>
  <si>
    <t>Резерв дик фонд</t>
  </si>
  <si>
    <t>Активдер</t>
  </si>
  <si>
    <t>Имарат тар жана курулуш тар</t>
  </si>
  <si>
    <t>Машиналар жана жабдуулар</t>
  </si>
  <si>
    <t>Башка негизги фонддор</t>
  </si>
  <si>
    <t>Башкаруу болуму</t>
  </si>
  <si>
    <t>Маданият болуму</t>
  </si>
  <si>
    <t>Маданият уйу</t>
  </si>
  <si>
    <t>Билим беруу</t>
  </si>
  <si>
    <t>Балдар бакчасы</t>
  </si>
  <si>
    <t>Башталгыч мектептер</t>
  </si>
  <si>
    <t>Орто мектептер</t>
  </si>
  <si>
    <t>Негизги мектептер</t>
  </si>
  <si>
    <t>Спорт мектеби</t>
  </si>
  <si>
    <t>Мектептен тышкаркы мекемелер</t>
  </si>
  <si>
    <t>Жайыт комитети</t>
  </si>
  <si>
    <t>Социалдык жардам</t>
  </si>
  <si>
    <t>Жалпы (бюджет)</t>
  </si>
  <si>
    <t>атайын каржат</t>
  </si>
  <si>
    <t>Кара-Алма айыл окмот башчысы:                              О.Анаркулов</t>
  </si>
  <si>
    <t xml:space="preserve">ФЭБ нун башчысы                                                                      Н.Шералиева </t>
  </si>
  <si>
    <t xml:space="preserve">ФЭБнун башчысы:                                                        Н.Шералиева </t>
  </si>
  <si>
    <t>"Макулдашылды"</t>
  </si>
  <si>
    <t>"Бекитемин"</t>
  </si>
  <si>
    <t>Кыргыз Республикасынын финансы министрлигинин Сузак башкармалыгынын</t>
  </si>
  <si>
    <t>Кара-Алма айыл окмотунун башчысы</t>
  </si>
  <si>
    <t>башчысы Э.Р.Караев ____________________________</t>
  </si>
  <si>
    <t>О.Анаркулов____________________________</t>
  </si>
  <si>
    <t>М.О."__________"______________________________</t>
  </si>
  <si>
    <t>М.О. "______" _________________________2022-ж</t>
  </si>
  <si>
    <t>2022-жылдын 16-февралындагы кезектеги III</t>
  </si>
  <si>
    <t>сессиясынын  №1-токтомуна  №1 тиркеме</t>
  </si>
  <si>
    <t>Классификациясы</t>
  </si>
  <si>
    <t xml:space="preserve">Кирешелердин аталышы </t>
  </si>
  <si>
    <t>Строка</t>
  </si>
  <si>
    <t>В С Е Г О</t>
  </si>
  <si>
    <t>I квартал</t>
  </si>
  <si>
    <t>II квартал</t>
  </si>
  <si>
    <t>III квартал</t>
  </si>
  <si>
    <t>IV квартал</t>
  </si>
  <si>
    <t>1</t>
  </si>
  <si>
    <t xml:space="preserve">Кирешелер </t>
  </si>
  <si>
    <t>11</t>
  </si>
  <si>
    <t xml:space="preserve">Салыктык кирешелер </t>
  </si>
  <si>
    <t>111</t>
  </si>
  <si>
    <t>Кыргыз Республикасынын резиденттери-жеке жактардан  алынуучу киреше салыгы</t>
  </si>
  <si>
    <t xml:space="preserve">Салык агенти төлөөчү киреше салыгы </t>
  </si>
  <si>
    <t>Подоходный налог по единой налоговой декларации</t>
  </si>
  <si>
    <t>Налог на доходы лиц-нерезидентов Кыргызской Республики</t>
  </si>
  <si>
    <t>Налоги по специальным режимам</t>
  </si>
  <si>
    <t>Единый налог для субъектов малого предпринимательства - юридических лиц</t>
  </si>
  <si>
    <t>Бирдиктүү салык боюнча түшүүлөр</t>
  </si>
  <si>
    <t>113</t>
  </si>
  <si>
    <t xml:space="preserve">Менчикке салык </t>
  </si>
  <si>
    <t>1 131</t>
  </si>
  <si>
    <t>Мүлккө салык</t>
  </si>
  <si>
    <t xml:space="preserve">Кыймылсыз мүлккө салык </t>
  </si>
  <si>
    <t>Налог на недвижимое имущество не используемое для осуществления предпринимательской деятельности</t>
  </si>
  <si>
    <t xml:space="preserve">2-топтогу ишкердик иши үчүн пайдаланылган кыймылсыз мүлккө салык  </t>
  </si>
  <si>
    <t>Налог на недвижимое имущество используемое для осуществления предпринимательской деятельности 3 группы</t>
  </si>
  <si>
    <t>Кыймылдуу мүлккө салык</t>
  </si>
  <si>
    <t>Транспорттук каражаттарга салык</t>
  </si>
  <si>
    <t>Юридикалык жактардын транспорттук каражаттарына салык</t>
  </si>
  <si>
    <t>Короо жанындагы жана дачалык жер участокторун пайдалануу үчүн жер салыгы</t>
  </si>
  <si>
    <t xml:space="preserve">Айыл чарба  жерлерин пайдалануу үчүн жер салыгы </t>
  </si>
  <si>
    <t xml:space="preserve">Калктуу конуштардын жерлерине жана айыл чарба багытында болбогон жерлерди пайдалануу үчүн жер салыгы </t>
  </si>
  <si>
    <t>114</t>
  </si>
  <si>
    <t xml:space="preserve">Товарларга жана кызмат көрсөтүүлөргө салыктар </t>
  </si>
  <si>
    <t xml:space="preserve">Товарларга жана кызмат көрсөтүүлөргө жалпы салыктар </t>
  </si>
  <si>
    <t xml:space="preserve">Сатуудан салык </t>
  </si>
  <si>
    <t>Роялти</t>
  </si>
  <si>
    <t>Уголь</t>
  </si>
  <si>
    <t>Песок строительный</t>
  </si>
  <si>
    <t>Минеральные и пресные воды для розлива в качестве питьевой воды</t>
  </si>
  <si>
    <t>воды питьевые и технические</t>
  </si>
  <si>
    <t>Мамлекеттик башкаруу секторунун трансферттери</t>
  </si>
  <si>
    <t>Жергиликтүү бюджеттерге трансферттери</t>
  </si>
  <si>
    <t>Теңөөчү трансферттери</t>
  </si>
  <si>
    <t>Стимулирующие гранты</t>
  </si>
  <si>
    <t>Средства, получаемые по взаимным расчетам</t>
  </si>
  <si>
    <t>Средства, получаемые по взаимным расчетам из республиканского бюджета</t>
  </si>
  <si>
    <t>Средства, получаемые по взаимным расчетам из местного бюджета</t>
  </si>
  <si>
    <t xml:space="preserve">Прочие средства, передаваемые по взаимным расчетам из республиканского бюджета </t>
  </si>
  <si>
    <t>Средства, передаваемые между уровнями местных бюджетов</t>
  </si>
  <si>
    <t xml:space="preserve">Салыктык эмес кирешелер </t>
  </si>
  <si>
    <t>Ресурстарды пайдалануу, чалгындоо жана ижара акысы</t>
  </si>
  <si>
    <t>Пайдалуу кен чыккан жерлерди же казып алынуучу отунду чалгындоо, колдонуу жана иштетүү укугу  үчүн акы</t>
  </si>
  <si>
    <t>Пайдалуу кен чыккан жерлерди же казып алынуучу отунду иштетүү укугу үчүн акы</t>
  </si>
  <si>
    <t>14 15 1200</t>
  </si>
  <si>
    <t>Жер казынасын пайдалануу укугуна лицензияны кармоо үчүн акы</t>
  </si>
  <si>
    <t xml:space="preserve">Калктуу конуштарда жер ижарасы үчүн акы </t>
  </si>
  <si>
    <t xml:space="preserve">Жайыт ижарасы үчүн акы </t>
  </si>
  <si>
    <t>Плата за аренду присельных пастбищ</t>
  </si>
  <si>
    <t>Жерди кайра бөлүштүрүү фондунун жерлеринин ижарасы үчүн акы</t>
  </si>
  <si>
    <t>14 15 2700</t>
  </si>
  <si>
    <t>Плата за использование лесных ресурсов</t>
  </si>
  <si>
    <t>Плата за аренду имущества</t>
  </si>
  <si>
    <t>Плата за аренду помещений, зданий и сооружений, находящихся в государственной  собственности</t>
  </si>
  <si>
    <t>Плата за аренду помещений, зданий и сооружений, находящихся в муниципальной  собственности</t>
  </si>
  <si>
    <t>Административные сборы и платежи</t>
  </si>
  <si>
    <t>Сборы и платежи</t>
  </si>
  <si>
    <t>Сбор за вывоз мусора</t>
  </si>
  <si>
    <t>Сбор за парковку автотранспорта</t>
  </si>
  <si>
    <t>Государственные пошлины</t>
  </si>
  <si>
    <t>14 222 200</t>
  </si>
  <si>
    <t>Государственная пошлина, взимаемая органами юстиции</t>
  </si>
  <si>
    <t xml:space="preserve">Акы төлөнүүчү кызмат көрсөтүүлөрдөн түшүүлөр </t>
  </si>
  <si>
    <t>Медицинские услуги</t>
  </si>
  <si>
    <t>Социальные услуги</t>
  </si>
  <si>
    <t>Прочие поступления</t>
  </si>
  <si>
    <t xml:space="preserve">Кызмат көрсөтүүнүн башка классификацияланбаган түрлөрү үчүн акы </t>
  </si>
  <si>
    <t>Штрафы, санкции, конфискации</t>
  </si>
  <si>
    <t>Административные штрафы</t>
  </si>
  <si>
    <t xml:space="preserve">Мамлекеттик сектордун бирдиктерине ыктыярдуу трансферттер  жана гранттар </t>
  </si>
  <si>
    <t>Учурдагы жардам</t>
  </si>
  <si>
    <t>Прочие неналоговые доходы</t>
  </si>
  <si>
    <t>Отчисления на развитие и содержание инфраструктуры местного значения</t>
  </si>
  <si>
    <t>продаже неселькохозяйственных земель</t>
  </si>
  <si>
    <t xml:space="preserve"> ФЭБ башчысы:</t>
  </si>
  <si>
    <t xml:space="preserve">2022-жылдын 16-февралындагы  кезектеги III </t>
  </si>
  <si>
    <t>сессиясынын  №1-токтомуна  №3 тиркеме</t>
  </si>
  <si>
    <t xml:space="preserve"> Кара-Алма  айыл окмотунун 2022-жылга электр энергиясынын лимитинин  мекеме ишкангаларга болунушу.</t>
  </si>
  <si>
    <t>Аталышы</t>
  </si>
  <si>
    <t>Анын ичинен айларга болунушу (мин кВт , мин сом)</t>
  </si>
  <si>
    <t>кВт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</si>
  <si>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</si>
  <si>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</si>
  <si>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</si>
  <si>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</si>
  <si>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</si>
  <si>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</si>
  <si>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</si>
  <si>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Августь</t>
  </si>
  <si>
    <t>Сентябрь</t>
  </si>
  <si>
    <t>Октябрь</t>
  </si>
  <si>
    <t>Ноябрь</t>
  </si>
  <si>
    <t>Декабрь</t>
  </si>
  <si>
    <t xml:space="preserve">Кантор айыл Окмоту </t>
  </si>
  <si>
    <t xml:space="preserve">Т.Алыбаев мектеби </t>
  </si>
  <si>
    <t xml:space="preserve">Багыш-Агай мектеби </t>
  </si>
  <si>
    <t xml:space="preserve">Маданият уйу </t>
  </si>
  <si>
    <t xml:space="preserve">Китепкана </t>
  </si>
  <si>
    <t>Балдар -бакчасы</t>
  </si>
  <si>
    <t>сессиясынын  №1-токтомуна  №7- тиркеме</t>
  </si>
  <si>
    <t>Башкаруу бөлүмүнүн 2022-жылга карата чыгымдары.</t>
  </si>
  <si>
    <t>Аталыштар</t>
  </si>
  <si>
    <t>расчеттору</t>
  </si>
  <si>
    <t>берене</t>
  </si>
  <si>
    <t xml:space="preserve">сумма </t>
  </si>
  <si>
    <t xml:space="preserve">Эмгек акыга </t>
  </si>
  <si>
    <t>Соц фондко чегерүүлөр</t>
  </si>
  <si>
    <t>Байланыш кызматы</t>
  </si>
  <si>
    <t>сайтка-5,0  интернет-2,5*12=30,0</t>
  </si>
  <si>
    <t xml:space="preserve">Кызматтык сапар  чыгымдары </t>
  </si>
  <si>
    <t>өкмөт башчыга:2жолу*7,6=15,2 : жооптуу катчы,гл.бух,салык,ВУС инспектор,ИКА кызматкери:3жолу*400*11=13,2 13,2*5=66,0:стат экон.,соц адис,отдел кадр 2жолу*400*11=8,8    8,8*3=26,4  кошумча сапар чыгымдарына 22,4</t>
  </si>
  <si>
    <t>Унаа менен тейлөө</t>
  </si>
  <si>
    <t>240*65*12=187,2  запасттык тетиктерге  40,0</t>
  </si>
  <si>
    <t>Дагы башка кызматтарды алуу</t>
  </si>
  <si>
    <t>маалымат технология тарабында тейлөө -5,0</t>
  </si>
  <si>
    <t>кызматчыларды окутуу-20,0</t>
  </si>
  <si>
    <t>эл каттоо-80,0</t>
  </si>
  <si>
    <t>гезитке жазылуу-16,9</t>
  </si>
  <si>
    <t xml:space="preserve">сан.эпидем-15,0 </t>
  </si>
  <si>
    <t>рутокен ЭЦП-2,0</t>
  </si>
  <si>
    <t>МСУ га катталуу-9,0</t>
  </si>
  <si>
    <t xml:space="preserve">резервдик фондко-50,0 </t>
  </si>
  <si>
    <t>Конц. Товар ,хоз товар</t>
  </si>
  <si>
    <t>конц.товар-20,0</t>
  </si>
  <si>
    <t>хоз.товар-10,0</t>
  </si>
  <si>
    <t>Комур сатып алууга</t>
  </si>
  <si>
    <t>Айыл окмот канторасына-25т*4=100,0</t>
  </si>
  <si>
    <t>Отунга -6м3*1,5=9,0</t>
  </si>
  <si>
    <t>Кара-Алма айыл окмотунун башчысы:                                                                                  О.Анаркулов</t>
  </si>
  <si>
    <t xml:space="preserve">ФЭБ нун башчысы:                                                                                                                            Н.Шералиева </t>
  </si>
  <si>
    <t>сессиясынын  №1-токтомуна  №8- тиркеме</t>
  </si>
  <si>
    <t>Маданият  бөлүмүнүн 2022-жылга карата чыгымдары.</t>
  </si>
  <si>
    <t>баткенчилер кунуно карата иш-чара откоруу-6,0</t>
  </si>
  <si>
    <t>1-июнь балдарды коргоо кунуно иш-чара откоруу-15,0</t>
  </si>
  <si>
    <t>муниципалдык кунго карата иш-чара откоруу-10,0</t>
  </si>
  <si>
    <t>31-август майрамга иш-чара откоруу-10,0</t>
  </si>
  <si>
    <t>Мулкту учурда ондоо</t>
  </si>
  <si>
    <t>китепкананын утурумку ремонтуна-82,0</t>
  </si>
  <si>
    <t>маданият уйуно утурумку ремонтуна-18,0</t>
  </si>
  <si>
    <t>сессиясынын  №1-токтомуна  №9- тиркеме</t>
  </si>
  <si>
    <t>Билим беруу  бөлүмүнүн 2022-жылга карата чыгымдары.</t>
  </si>
  <si>
    <t xml:space="preserve">Тамак-аш </t>
  </si>
  <si>
    <t>балдар бакчага тамак-аш сатып беруу-80,0</t>
  </si>
  <si>
    <t>20*13*280=72,8</t>
  </si>
  <si>
    <t>Багыш-Агай мектеби 20т*4=80,0</t>
  </si>
  <si>
    <t>отун сатып алууга 9м3*1,5=13,5</t>
  </si>
  <si>
    <t>Балдар бакчага-20т*4=80,0</t>
  </si>
  <si>
    <t>Балдар бакча-6м3*1,5=9,0</t>
  </si>
  <si>
    <t>Т.Кубатбеков мектеби -25т*4=100,0</t>
  </si>
  <si>
    <t>Т.Кубатбеков мектеби -8м3*1,5=12,0</t>
  </si>
  <si>
    <t>Т.Алыбаев мектеби-5,3м3*1,5=8,0</t>
  </si>
  <si>
    <t>Т.Алыбаев мектеби 20т*4=80,0</t>
  </si>
  <si>
    <t>Т.Алыбаев мектеби-20,0</t>
  </si>
  <si>
    <t>Т.Кубатбеков мектеби-25,0</t>
  </si>
  <si>
    <t>Багыш-Агай мектеби-15,0</t>
  </si>
  <si>
    <t>Балдар бакча -10,0</t>
  </si>
  <si>
    <t>Чарбалык буюм сатып алуу</t>
  </si>
  <si>
    <t>Балдар бакчага чарбалык буюм сатып алуу-20,0</t>
  </si>
  <si>
    <t>сессиясынын  №1-токтомуна  №12- тиркеме</t>
  </si>
  <si>
    <t xml:space="preserve">Атайын каражат </t>
  </si>
  <si>
    <t>Тамак-аш сатып алуу</t>
  </si>
  <si>
    <t>162000/12/40=337,5</t>
  </si>
  <si>
    <t>№4-тиркеме</t>
  </si>
  <si>
    <t>Тиркеме №6</t>
  </si>
  <si>
    <t>Социалдык камсыздоо бөлүмүнүн 2022-жылга чыгымдары</t>
  </si>
  <si>
    <t>сессиясынын  №1-токтомуна  №10- тиркеме</t>
  </si>
  <si>
    <t>Тиркеме№11</t>
  </si>
  <si>
    <t>аталыштар</t>
  </si>
  <si>
    <t>дагы башка кызматтарды алуу</t>
  </si>
  <si>
    <t>Өздүк салым пректерге 142,2</t>
  </si>
  <si>
    <t>ЧС ке   103,0</t>
  </si>
  <si>
    <t xml:space="preserve">Футбол аянтчасына кошумча  жумушуна 70,0 мин сом </t>
  </si>
  <si>
    <t>жаштар паркын куруу  100,0</t>
  </si>
  <si>
    <t xml:space="preserve">жалпысынан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</si>
</sst>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10"/>
      <name val="Times New Roman"/>
      <family val="1"/>
      <charset val="204"/>
    </font>
    <font>
      <b/>
      <sz val="11"/>
      <color indexed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Courier New"/>
      <family val="3"/>
      <charset val="204"/>
    </font>
    <font>
      <b/>
      <sz val="9"/>
      <name val="Times New Roman"/>
      <family val="1"/>
      <charset val="204"/>
    </font>
    <font>
      <sz val="9"/>
      <name val="Courier New"/>
      <family val="3"/>
    </font>
    <font>
      <b/>
      <u/>
      <sz val="9"/>
      <name val="Courier New"/>
      <family val="3"/>
      <charset val="204"/>
    </font>
    <font>
      <b/>
      <sz val="7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9" fillId="0" borderId="0"/>
  </cellStyleXfs>
  <cellXfs count="20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 shrinkToFit="1"/>
    </xf>
    <xf numFmtId="164" fontId="1" fillId="0" borderId="1" xfId="0" applyNumberFormat="1" applyFont="1" applyBorder="1"/>
    <xf numFmtId="0" fontId="1" fillId="0" borderId="1" xfId="0" applyFont="1" applyBorder="1"/>
    <xf numFmtId="164" fontId="3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164" fontId="1" fillId="0" borderId="0" xfId="0" applyNumberFormat="1" applyFont="1"/>
    <xf numFmtId="0" fontId="0" fillId="0" borderId="1" xfId="0" applyBorder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0" xfId="2"/>
    <xf numFmtId="0" fontId="10" fillId="0" borderId="0" xfId="2" applyFont="1"/>
    <xf numFmtId="0" fontId="9" fillId="0" borderId="0" xfId="2" applyAlignment="1">
      <alignment horizontal="center"/>
    </xf>
    <xf numFmtId="0" fontId="10" fillId="0" borderId="0" xfId="2" applyFont="1" applyAlignment="1">
      <alignment horizontal="center"/>
    </xf>
    <xf numFmtId="0" fontId="12" fillId="0" borderId="1" xfId="2" applyFont="1" applyBorder="1" applyAlignment="1">
      <alignment horizontal="center" vertical="center" textRotation="90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 shrinkToFit="1"/>
    </xf>
    <xf numFmtId="49" fontId="12" fillId="0" borderId="1" xfId="2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4" fontId="0" fillId="0" borderId="1" xfId="0" applyNumberFormat="1" applyBorder="1"/>
    <xf numFmtId="165" fontId="12" fillId="0" borderId="1" xfId="0" applyNumberFormat="1" applyFont="1" applyBorder="1"/>
    <xf numFmtId="9" fontId="0" fillId="0" borderId="1" xfId="1" applyFont="1" applyBorder="1"/>
    <xf numFmtId="165" fontId="12" fillId="0" borderId="1" xfId="1" applyNumberFormat="1" applyFont="1" applyBorder="1"/>
    <xf numFmtId="9" fontId="12" fillId="0" borderId="1" xfId="1" applyFont="1" applyBorder="1"/>
    <xf numFmtId="0" fontId="12" fillId="0" borderId="1" xfId="0" applyFont="1" applyBorder="1"/>
    <xf numFmtId="9" fontId="12" fillId="0" borderId="1" xfId="2" applyNumberFormat="1" applyFont="1" applyBorder="1" applyAlignment="1">
      <alignment horizontal="center" vertical="center" wrapText="1"/>
    </xf>
    <xf numFmtId="165" fontId="0" fillId="2" borderId="1" xfId="0" applyNumberFormat="1" applyFill="1" applyBorder="1"/>
    <xf numFmtId="1" fontId="12" fillId="0" borderId="1" xfId="0" applyNumberFormat="1" applyFont="1" applyBorder="1"/>
    <xf numFmtId="49" fontId="13" fillId="0" borderId="1" xfId="2" applyNumberFormat="1" applyFont="1" applyBorder="1" applyAlignment="1">
      <alignment horizontal="center" vertical="center" wrapText="1"/>
    </xf>
    <xf numFmtId="3" fontId="13" fillId="0" borderId="1" xfId="2" applyNumberFormat="1" applyFont="1" applyBorder="1" applyAlignment="1">
      <alignment horizontal="center" vertical="center" wrapText="1"/>
    </xf>
    <xf numFmtId="3" fontId="13" fillId="0" borderId="1" xfId="2" applyNumberFormat="1" applyFont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165" fontId="13" fillId="0" borderId="1" xfId="2" applyNumberFormat="1" applyFont="1" applyBorder="1" applyAlignment="1">
      <alignment horizontal="center" vertical="center" wrapText="1"/>
    </xf>
    <xf numFmtId="165" fontId="13" fillId="0" borderId="1" xfId="2" applyNumberFormat="1" applyFont="1" applyBorder="1" applyAlignment="1">
      <alignment vertical="center" wrapText="1"/>
    </xf>
    <xf numFmtId="0" fontId="13" fillId="0" borderId="1" xfId="2" applyFont="1" applyBorder="1" applyAlignment="1">
      <alignment horizontal="center" vertical="center" wrapText="1"/>
    </xf>
    <xf numFmtId="49" fontId="12" fillId="0" borderId="1" xfId="2" applyNumberFormat="1" applyFont="1" applyBorder="1"/>
    <xf numFmtId="49" fontId="13" fillId="0" borderId="1" xfId="2" applyNumberFormat="1" applyFont="1" applyBorder="1" applyAlignment="1">
      <alignment horizontal="center" wrapText="1"/>
    </xf>
    <xf numFmtId="165" fontId="13" fillId="0" borderId="1" xfId="2" applyNumberFormat="1" applyFont="1" applyBorder="1" applyAlignment="1">
      <alignment horizontal="center"/>
    </xf>
    <xf numFmtId="165" fontId="13" fillId="0" borderId="1" xfId="2" applyNumberFormat="1" applyFont="1" applyBorder="1"/>
    <xf numFmtId="0" fontId="13" fillId="0" borderId="1" xfId="2" applyFont="1" applyBorder="1"/>
    <xf numFmtId="0" fontId="9" fillId="0" borderId="1" xfId="2" applyBorder="1"/>
    <xf numFmtId="3" fontId="14" fillId="0" borderId="1" xfId="2" applyNumberFormat="1" applyFont="1" applyBorder="1" applyAlignment="1">
      <alignment horizontal="center"/>
    </xf>
    <xf numFmtId="3" fontId="14" fillId="0" borderId="1" xfId="2" applyNumberFormat="1" applyFont="1" applyBorder="1"/>
    <xf numFmtId="165" fontId="14" fillId="0" borderId="1" xfId="2" applyNumberFormat="1" applyFont="1" applyBorder="1"/>
    <xf numFmtId="0" fontId="14" fillId="0" borderId="1" xfId="2" applyFont="1" applyBorder="1"/>
    <xf numFmtId="49" fontId="12" fillId="0" borderId="0" xfId="2" applyNumberFormat="1" applyFont="1" applyAlignment="1">
      <alignment horizontal="center" wrapText="1"/>
    </xf>
    <xf numFmtId="0" fontId="9" fillId="0" borderId="14" xfId="2" applyBorder="1"/>
    <xf numFmtId="165" fontId="9" fillId="0" borderId="0" xfId="2" applyNumberFormat="1"/>
    <xf numFmtId="0" fontId="15" fillId="0" borderId="0" xfId="2" applyFont="1" applyAlignment="1">
      <alignment horizontal="left"/>
    </xf>
    <xf numFmtId="0" fontId="16" fillId="0" borderId="0" xfId="2" applyFont="1"/>
    <xf numFmtId="0" fontId="9" fillId="0" borderId="6" xfId="2" applyBorder="1"/>
    <xf numFmtId="0" fontId="1" fillId="0" borderId="0" xfId="0" applyFont="1" applyBorder="1" applyAlignment="1">
      <alignment horizontal="center"/>
    </xf>
    <xf numFmtId="164" fontId="0" fillId="0" borderId="1" xfId="0" applyNumberFormat="1" applyBorder="1"/>
    <xf numFmtId="0" fontId="17" fillId="0" borderId="0" xfId="0" applyFont="1"/>
    <xf numFmtId="0" fontId="18" fillId="0" borderId="0" xfId="0" applyFont="1"/>
    <xf numFmtId="0" fontId="13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9" fontId="1" fillId="0" borderId="1" xfId="0" applyNumberFormat="1" applyFont="1" applyBorder="1"/>
    <xf numFmtId="0" fontId="13" fillId="0" borderId="1" xfId="0" applyFont="1" applyBorder="1"/>
    <xf numFmtId="1" fontId="1" fillId="0" borderId="1" xfId="0" applyNumberFormat="1" applyFont="1" applyBorder="1"/>
    <xf numFmtId="1" fontId="13" fillId="0" borderId="1" xfId="0" applyNumberFormat="1" applyFont="1" applyBorder="1"/>
    <xf numFmtId="0" fontId="3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5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 shrinkToFit="1"/>
    </xf>
    <xf numFmtId="0" fontId="27" fillId="2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 textRotation="90" wrapText="1"/>
    </xf>
    <xf numFmtId="165" fontId="28" fillId="2" borderId="1" xfId="0" applyNumberFormat="1" applyFont="1" applyFill="1" applyBorder="1" applyAlignment="1">
      <alignment horizontal="center" vertical="center" shrinkToFit="1"/>
    </xf>
    <xf numFmtId="0" fontId="2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shrinkToFit="1"/>
    </xf>
    <xf numFmtId="0" fontId="27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164" fontId="27" fillId="2" borderId="1" xfId="0" applyNumberFormat="1" applyFont="1" applyFill="1" applyBorder="1" applyAlignment="1">
      <alignment horizontal="left" vertical="center"/>
    </xf>
    <xf numFmtId="164" fontId="30" fillId="2" borderId="1" xfId="0" applyNumberFormat="1" applyFont="1" applyFill="1" applyBorder="1" applyAlignment="1">
      <alignment horizontal="left" vertical="center"/>
    </xf>
    <xf numFmtId="3" fontId="28" fillId="2" borderId="1" xfId="0" applyNumberFormat="1" applyFont="1" applyFill="1" applyBorder="1" applyAlignment="1">
      <alignment horizontal="left" vertical="center"/>
    </xf>
    <xf numFmtId="0" fontId="31" fillId="0" borderId="0" xfId="0" applyFont="1"/>
    <xf numFmtId="3" fontId="26" fillId="2" borderId="1" xfId="0" applyNumberFormat="1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 shrinkToFit="1"/>
    </xf>
    <xf numFmtId="0" fontId="27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/>
    </xf>
    <xf numFmtId="2" fontId="26" fillId="2" borderId="1" xfId="0" applyNumberFormat="1" applyFont="1" applyFill="1" applyBorder="1" applyAlignment="1">
      <alignment horizontal="left" vertical="center" shrinkToFit="1"/>
    </xf>
    <xf numFmtId="0" fontId="18" fillId="0" borderId="1" xfId="0" applyFont="1" applyBorder="1"/>
    <xf numFmtId="0" fontId="28" fillId="0" borderId="1" xfId="0" applyFont="1" applyBorder="1"/>
    <xf numFmtId="0" fontId="26" fillId="0" borderId="1" xfId="0" applyFont="1" applyBorder="1"/>
    <xf numFmtId="0" fontId="28" fillId="0" borderId="0" xfId="0" applyFont="1"/>
    <xf numFmtId="0" fontId="26" fillId="2" borderId="1" xfId="0" applyFont="1" applyFill="1" applyBorder="1" applyAlignment="1">
      <alignment horizontal="left" vertical="center" wrapText="1"/>
    </xf>
    <xf numFmtId="164" fontId="29" fillId="2" borderId="1" xfId="0" applyNumberFormat="1" applyFont="1" applyFill="1" applyBorder="1" applyAlignment="1">
      <alignment horizontal="left" vertical="center"/>
    </xf>
    <xf numFmtId="0" fontId="26" fillId="0" borderId="0" xfId="0" applyFont="1" applyAlignment="1">
      <alignment wrapText="1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wrapText="1"/>
    </xf>
    <xf numFmtId="0" fontId="4" fillId="0" borderId="0" xfId="0" applyFont="1"/>
    <xf numFmtId="49" fontId="26" fillId="2" borderId="1" xfId="0" applyNumberFormat="1" applyFont="1" applyFill="1" applyBorder="1" applyAlignment="1">
      <alignment horizontal="left" vertic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1" xfId="0" applyFont="1" applyBorder="1" applyAlignment="1">
      <alignment horizontal="center"/>
    </xf>
    <xf numFmtId="164" fontId="34" fillId="0" borderId="1" xfId="0" applyNumberFormat="1" applyFont="1" applyBorder="1"/>
    <xf numFmtId="0" fontId="34" fillId="0" borderId="1" xfId="0" applyFont="1" applyBorder="1" applyAlignment="1">
      <alignment horizontal="left"/>
    </xf>
    <xf numFmtId="0" fontId="35" fillId="0" borderId="0" xfId="0" applyFont="1"/>
    <xf numFmtId="0" fontId="3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0" xfId="0" applyBorder="1"/>
    <xf numFmtId="0" fontId="5" fillId="0" borderId="0" xfId="0" applyFont="1" applyBorder="1"/>
    <xf numFmtId="0" fontId="0" fillId="0" borderId="4" xfId="0" applyBorder="1"/>
    <xf numFmtId="0" fontId="0" fillId="0" borderId="1" xfId="0" applyFill="1" applyBorder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7" xfId="0" applyBorder="1"/>
    <xf numFmtId="0" fontId="0" fillId="0" borderId="7" xfId="0" applyFill="1" applyBorder="1"/>
    <xf numFmtId="0" fontId="0" fillId="0" borderId="9" xfId="0" applyBorder="1"/>
    <xf numFmtId="0" fontId="0" fillId="0" borderId="1" xfId="0" applyBorder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7" fillId="0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9" fillId="0" borderId="6" xfId="2" applyBorder="1" applyAlignment="1">
      <alignment horizontal="center"/>
    </xf>
    <xf numFmtId="0" fontId="12" fillId="0" borderId="2" xfId="2" applyFont="1" applyBorder="1" applyAlignment="1">
      <alignment horizontal="center" vertical="center" textRotation="90" wrapText="1"/>
    </xf>
    <xf numFmtId="0" fontId="12" fillId="0" borderId="4" xfId="2" applyFont="1" applyBorder="1" applyAlignment="1">
      <alignment horizontal="center" vertical="center" textRotation="90" wrapText="1"/>
    </xf>
    <xf numFmtId="0" fontId="12" fillId="0" borderId="3" xfId="2" applyFont="1" applyBorder="1" applyAlignment="1">
      <alignment horizontal="center" vertical="center" textRotation="90" wrapText="1"/>
    </xf>
    <xf numFmtId="0" fontId="12" fillId="0" borderId="2" xfId="2" applyFont="1" applyBorder="1" applyAlignment="1">
      <alignment horizontal="center" vertical="center" textRotation="90" wrapText="1" shrinkToFit="1"/>
    </xf>
    <xf numFmtId="0" fontId="12" fillId="0" borderId="4" xfId="2" applyFont="1" applyBorder="1" applyAlignment="1">
      <alignment horizontal="center" vertical="center" textRotation="90" wrapText="1" shrinkToFit="1"/>
    </xf>
    <xf numFmtId="0" fontId="12" fillId="0" borderId="3" xfId="2" applyFont="1" applyBorder="1" applyAlignment="1">
      <alignment horizontal="center" vertical="center" textRotation="90" wrapText="1" shrinkToFit="1"/>
    </xf>
    <xf numFmtId="0" fontId="12" fillId="0" borderId="7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9" fontId="12" fillId="0" borderId="2" xfId="2" applyNumberFormat="1" applyFont="1" applyBorder="1" applyAlignment="1">
      <alignment horizontal="center" vertical="center" textRotation="90" wrapText="1"/>
    </xf>
    <xf numFmtId="9" fontId="12" fillId="0" borderId="4" xfId="2" applyNumberFormat="1" applyFont="1" applyBorder="1" applyAlignment="1">
      <alignment horizontal="center" vertical="center" textRotation="90" wrapText="1"/>
    </xf>
    <xf numFmtId="9" fontId="12" fillId="0" borderId="3" xfId="2" applyNumberFormat="1" applyFont="1" applyBorder="1" applyAlignment="1">
      <alignment horizontal="center" vertical="center" textRotation="90" wrapText="1"/>
    </xf>
    <xf numFmtId="0" fontId="12" fillId="0" borderId="7" xfId="2" applyFont="1" applyBorder="1" applyAlignment="1">
      <alignment horizontal="center" vertical="center" textRotation="90" wrapText="1"/>
    </xf>
    <xf numFmtId="0" fontId="12" fillId="0" borderId="9" xfId="2" applyFont="1" applyBorder="1" applyAlignment="1">
      <alignment horizontal="center" vertical="center" textRotation="90" wrapText="1"/>
    </xf>
    <xf numFmtId="0" fontId="12" fillId="0" borderId="10" xfId="2" applyFont="1" applyBorder="1" applyAlignment="1">
      <alignment horizontal="center" vertical="center" textRotation="90" wrapText="1"/>
    </xf>
    <xf numFmtId="0" fontId="12" fillId="0" borderId="11" xfId="2" applyFont="1" applyBorder="1" applyAlignment="1">
      <alignment horizontal="center" vertical="center" textRotation="90" wrapText="1"/>
    </xf>
    <xf numFmtId="0" fontId="12" fillId="0" borderId="12" xfId="2" applyFont="1" applyBorder="1" applyAlignment="1">
      <alignment horizontal="center" vertical="center" textRotation="90" wrapText="1"/>
    </xf>
    <xf numFmtId="0" fontId="12" fillId="0" borderId="13" xfId="2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4" fillId="0" borderId="2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107"/>
  <sheetViews>
    <sheetView workbookViewId="0">
      <selection activeCell="L12" sqref="L12"/>
    </sheetView>
  </sheetViews>
  <sheetFormatPr defaultRowHeight="15" x14ac:dyDescent="0.25"/>
  <cols>
    <col min="2" max="2" width="13.5703125" customWidth="1"/>
    <col min="3" max="3" width="60.42578125" customWidth="1"/>
    <col min="4" max="5" width="11.140625" customWidth="1"/>
    <col min="6" max="6" width="13" customWidth="1"/>
    <col min="7" max="8" width="11.42578125" customWidth="1"/>
  </cols>
  <sheetData>
    <row r="5" spans="2:9" ht="15.75" x14ac:dyDescent="0.25">
      <c r="B5" s="153" t="s">
        <v>208</v>
      </c>
      <c r="C5" s="153"/>
      <c r="D5" s="68"/>
      <c r="E5" s="67" t="s">
        <v>209</v>
      </c>
      <c r="F5" s="68"/>
      <c r="G5" s="93"/>
      <c r="H5" s="93"/>
      <c r="I5" s="93"/>
    </row>
    <row r="6" spans="2:9" x14ac:dyDescent="0.25">
      <c r="B6" s="150" t="s">
        <v>210</v>
      </c>
      <c r="C6" s="150"/>
      <c r="D6" s="150" t="s">
        <v>211</v>
      </c>
      <c r="E6" s="150"/>
      <c r="F6" s="150"/>
      <c r="G6" s="150"/>
      <c r="H6" s="150"/>
      <c r="I6" s="94"/>
    </row>
    <row r="7" spans="2:9" x14ac:dyDescent="0.25">
      <c r="B7" s="151" t="s">
        <v>212</v>
      </c>
      <c r="C7" s="151"/>
      <c r="D7" s="150" t="s">
        <v>213</v>
      </c>
      <c r="E7" s="150"/>
      <c r="F7" s="150"/>
      <c r="G7" s="150"/>
      <c r="H7" s="150"/>
      <c r="I7" s="94"/>
    </row>
    <row r="8" spans="2:9" x14ac:dyDescent="0.25">
      <c r="B8" s="94"/>
      <c r="C8" s="94"/>
      <c r="D8" s="150" t="s">
        <v>214</v>
      </c>
      <c r="E8" s="150"/>
      <c r="F8" s="150"/>
      <c r="G8" s="150"/>
      <c r="H8" s="150"/>
      <c r="I8" s="150"/>
    </row>
    <row r="9" spans="2:9" x14ac:dyDescent="0.25">
      <c r="B9" s="151" t="s">
        <v>215</v>
      </c>
      <c r="C9" s="151"/>
      <c r="D9" s="95" t="s">
        <v>161</v>
      </c>
      <c r="E9" s="95"/>
      <c r="F9" s="95"/>
      <c r="G9" s="95"/>
      <c r="H9" s="95"/>
    </row>
    <row r="10" spans="2:9" x14ac:dyDescent="0.25">
      <c r="B10" s="96"/>
      <c r="C10" s="96"/>
      <c r="D10" s="95" t="s">
        <v>216</v>
      </c>
      <c r="E10" s="95"/>
      <c r="F10" s="95"/>
      <c r="G10" s="95"/>
      <c r="H10" s="95"/>
    </row>
    <row r="11" spans="2:9" x14ac:dyDescent="0.25">
      <c r="B11" s="96"/>
      <c r="C11" s="96"/>
      <c r="D11" s="95" t="s">
        <v>217</v>
      </c>
      <c r="E11" s="95"/>
      <c r="F11" s="95"/>
      <c r="G11" s="95"/>
      <c r="H11" s="95"/>
    </row>
    <row r="12" spans="2:9" x14ac:dyDescent="0.25">
      <c r="B12" s="96"/>
      <c r="C12" s="96"/>
      <c r="D12" s="94"/>
      <c r="E12" s="94"/>
      <c r="F12" s="94"/>
      <c r="G12" s="94"/>
      <c r="H12" s="94"/>
      <c r="I12" s="94"/>
    </row>
    <row r="13" spans="2:9" x14ac:dyDescent="0.25">
      <c r="B13" s="96"/>
      <c r="C13" s="96"/>
      <c r="D13" s="94"/>
      <c r="E13" s="94"/>
      <c r="F13" s="94"/>
      <c r="G13" s="94"/>
      <c r="H13" s="94"/>
      <c r="I13" s="94"/>
    </row>
    <row r="14" spans="2:9" x14ac:dyDescent="0.25">
      <c r="B14" s="97"/>
      <c r="C14" s="98"/>
      <c r="D14" s="99"/>
      <c r="E14" s="152"/>
      <c r="F14" s="152"/>
      <c r="G14" s="152"/>
      <c r="H14" s="152"/>
      <c r="I14" s="152"/>
    </row>
    <row r="15" spans="2:9" ht="20.25" x14ac:dyDescent="0.25">
      <c r="B15" s="100" t="s">
        <v>218</v>
      </c>
      <c r="C15" s="101" t="s">
        <v>219</v>
      </c>
      <c r="D15" s="102" t="s">
        <v>220</v>
      </c>
      <c r="E15" s="103" t="s">
        <v>221</v>
      </c>
      <c r="F15" s="103" t="s">
        <v>222</v>
      </c>
      <c r="G15" s="103" t="s">
        <v>223</v>
      </c>
      <c r="H15" s="103" t="s">
        <v>224</v>
      </c>
      <c r="I15" s="103" t="s">
        <v>225</v>
      </c>
    </row>
    <row r="16" spans="2:9" x14ac:dyDescent="0.25">
      <c r="B16" s="104" t="s">
        <v>226</v>
      </c>
      <c r="C16" s="105" t="s">
        <v>227</v>
      </c>
      <c r="D16" s="106">
        <v>1</v>
      </c>
      <c r="E16" s="107">
        <f>F16+G16+H16+I16</f>
        <v>5275.2000000000007</v>
      </c>
      <c r="F16" s="108">
        <f>F17+F59</f>
        <v>1241</v>
      </c>
      <c r="G16" s="108">
        <f>G17+G59</f>
        <v>1319.9</v>
      </c>
      <c r="H16" s="108">
        <f>H17+H59</f>
        <v>1403.9</v>
      </c>
      <c r="I16" s="108">
        <f>I17+I59</f>
        <v>1310.4000000000001</v>
      </c>
    </row>
    <row r="17" spans="2:9" x14ac:dyDescent="0.25">
      <c r="B17" s="104" t="s">
        <v>228</v>
      </c>
      <c r="C17" s="105" t="s">
        <v>229</v>
      </c>
      <c r="D17" s="106">
        <v>2</v>
      </c>
      <c r="E17" s="107">
        <f t="shared" ref="E17:E84" si="0">F17+G17+H17+I17</f>
        <v>3086.2</v>
      </c>
      <c r="F17" s="109">
        <f>F18+F69</f>
        <v>693.80000000000007</v>
      </c>
      <c r="G17" s="109">
        <f>G18+G69</f>
        <v>772.69999999999993</v>
      </c>
      <c r="H17" s="109">
        <f>H18+H69</f>
        <v>856.69999999999993</v>
      </c>
      <c r="I17" s="109">
        <f>I18+I69</f>
        <v>763</v>
      </c>
    </row>
    <row r="18" spans="2:9" x14ac:dyDescent="0.25">
      <c r="B18" s="104" t="s">
        <v>230</v>
      </c>
      <c r="C18" s="105" t="s">
        <v>108</v>
      </c>
      <c r="D18" s="106">
        <v>3</v>
      </c>
      <c r="E18" s="107">
        <f t="shared" si="0"/>
        <v>2707.5</v>
      </c>
      <c r="F18" s="108">
        <f>F19+F48</f>
        <v>619.50000000000011</v>
      </c>
      <c r="G18" s="108">
        <f>G19+G48</f>
        <v>687.69999999999993</v>
      </c>
      <c r="H18" s="108">
        <f>H19+H48</f>
        <v>772.3</v>
      </c>
      <c r="I18" s="108">
        <f>I19+I48</f>
        <v>628</v>
      </c>
    </row>
    <row r="19" spans="2:9" x14ac:dyDescent="0.25">
      <c r="B19" s="110">
        <v>1111</v>
      </c>
      <c r="C19" s="105" t="s">
        <v>108</v>
      </c>
      <c r="D19" s="106">
        <v>4</v>
      </c>
      <c r="E19" s="107">
        <f t="shared" si="0"/>
        <v>2707.5</v>
      </c>
      <c r="F19" s="108">
        <f>F20+F27+F33</f>
        <v>619.50000000000011</v>
      </c>
      <c r="G19" s="108">
        <f>G20+G27+G33</f>
        <v>687.69999999999993</v>
      </c>
      <c r="H19" s="108">
        <f>H20+H27+H33</f>
        <v>772.3</v>
      </c>
      <c r="I19" s="108">
        <f>I20+I27+I33</f>
        <v>628</v>
      </c>
    </row>
    <row r="20" spans="2:9" x14ac:dyDescent="0.25">
      <c r="B20" s="110">
        <v>11111</v>
      </c>
      <c r="C20" s="111" t="s">
        <v>231</v>
      </c>
      <c r="D20" s="106">
        <v>5</v>
      </c>
      <c r="E20" s="107">
        <f t="shared" si="0"/>
        <v>2145.5</v>
      </c>
      <c r="F20" s="108">
        <f>F21+F22</f>
        <v>519.20000000000005</v>
      </c>
      <c r="G20" s="108">
        <f>G21+G22</f>
        <v>557.79999999999995</v>
      </c>
      <c r="H20" s="108">
        <f>H21+H22</f>
        <v>536.4</v>
      </c>
      <c r="I20" s="108">
        <f>I21+I22</f>
        <v>532.1</v>
      </c>
    </row>
    <row r="21" spans="2:9" x14ac:dyDescent="0.25">
      <c r="B21" s="112">
        <v>11111100</v>
      </c>
      <c r="C21" s="113" t="s">
        <v>232</v>
      </c>
      <c r="D21" s="106">
        <v>6</v>
      </c>
      <c r="E21" s="107">
        <f t="shared" si="0"/>
        <v>2145.5</v>
      </c>
      <c r="F21" s="114">
        <v>519.20000000000005</v>
      </c>
      <c r="G21" s="114">
        <v>557.79999999999995</v>
      </c>
      <c r="H21" s="114">
        <v>536.4</v>
      </c>
      <c r="I21" s="114">
        <v>532.1</v>
      </c>
    </row>
    <row r="22" spans="2:9" x14ac:dyDescent="0.25">
      <c r="B22" s="112">
        <v>11111200</v>
      </c>
      <c r="C22" s="113" t="s">
        <v>233</v>
      </c>
      <c r="D22" s="106">
        <v>7</v>
      </c>
      <c r="E22" s="107">
        <f t="shared" si="0"/>
        <v>0</v>
      </c>
      <c r="F22" s="114"/>
      <c r="G22" s="114"/>
      <c r="H22" s="114"/>
      <c r="I22" s="114"/>
    </row>
    <row r="23" spans="2:9" x14ac:dyDescent="0.25">
      <c r="B23" s="110">
        <v>11112</v>
      </c>
      <c r="C23" s="105" t="s">
        <v>234</v>
      </c>
      <c r="D23" s="106">
        <v>8</v>
      </c>
      <c r="E23" s="107">
        <f t="shared" si="0"/>
        <v>0</v>
      </c>
      <c r="F23" s="114"/>
      <c r="G23" s="114"/>
      <c r="H23" s="114"/>
      <c r="I23" s="114"/>
    </row>
    <row r="24" spans="2:9" x14ac:dyDescent="0.25">
      <c r="B24" s="112">
        <v>11112100</v>
      </c>
      <c r="C24" s="113" t="s">
        <v>234</v>
      </c>
      <c r="D24" s="106">
        <v>9</v>
      </c>
      <c r="E24" s="107">
        <f t="shared" si="0"/>
        <v>0</v>
      </c>
      <c r="F24" s="114"/>
      <c r="G24" s="114"/>
      <c r="H24" s="114"/>
      <c r="I24" s="114"/>
    </row>
    <row r="25" spans="2:9" x14ac:dyDescent="0.25">
      <c r="B25" s="115">
        <v>1112</v>
      </c>
      <c r="C25" s="105" t="s">
        <v>235</v>
      </c>
      <c r="D25" s="106">
        <v>10</v>
      </c>
      <c r="E25" s="107">
        <f t="shared" si="0"/>
        <v>0</v>
      </c>
      <c r="F25" s="114"/>
      <c r="G25" s="114"/>
      <c r="H25" s="114"/>
      <c r="I25" s="114"/>
    </row>
    <row r="26" spans="2:9" x14ac:dyDescent="0.25">
      <c r="B26" s="116">
        <v>11121100</v>
      </c>
      <c r="C26" s="117" t="s">
        <v>236</v>
      </c>
      <c r="D26" s="106">
        <v>11</v>
      </c>
      <c r="E26" s="107">
        <f t="shared" si="0"/>
        <v>0</v>
      </c>
      <c r="F26" s="114"/>
      <c r="G26" s="114"/>
      <c r="H26" s="114"/>
      <c r="I26" s="114"/>
    </row>
    <row r="27" spans="2:9" ht="15.75" x14ac:dyDescent="0.25">
      <c r="B27" s="110">
        <v>1112</v>
      </c>
      <c r="C27" s="118" t="s">
        <v>109</v>
      </c>
      <c r="D27" s="106">
        <v>12</v>
      </c>
      <c r="E27" s="107">
        <f t="shared" si="0"/>
        <v>110</v>
      </c>
      <c r="F27" s="108">
        <v>27.7</v>
      </c>
      <c r="G27" s="108">
        <v>27.5</v>
      </c>
      <c r="H27" s="108">
        <v>27.5</v>
      </c>
      <c r="I27" s="108">
        <v>27.3</v>
      </c>
    </row>
    <row r="28" spans="2:9" x14ac:dyDescent="0.25">
      <c r="B28" s="110">
        <v>11121</v>
      </c>
      <c r="C28" s="119" t="s">
        <v>237</v>
      </c>
      <c r="D28" s="106">
        <v>13</v>
      </c>
      <c r="E28" s="107">
        <f t="shared" si="0"/>
        <v>0</v>
      </c>
      <c r="F28" s="108">
        <f>F29</f>
        <v>0</v>
      </c>
      <c r="G28" s="108">
        <f>G29</f>
        <v>0</v>
      </c>
      <c r="H28" s="108">
        <f>H29</f>
        <v>0</v>
      </c>
      <c r="I28" s="108">
        <f>I29</f>
        <v>0</v>
      </c>
    </row>
    <row r="29" spans="2:9" x14ac:dyDescent="0.25">
      <c r="B29" s="112">
        <v>11121100</v>
      </c>
      <c r="C29" s="120" t="s">
        <v>110</v>
      </c>
      <c r="D29" s="106">
        <v>14</v>
      </c>
      <c r="E29" s="107">
        <f t="shared" si="0"/>
        <v>0</v>
      </c>
      <c r="F29" s="108"/>
      <c r="G29" s="108"/>
      <c r="H29" s="108"/>
      <c r="I29" s="108"/>
    </row>
    <row r="30" spans="2:9" x14ac:dyDescent="0.25">
      <c r="B30" s="110">
        <v>11122</v>
      </c>
      <c r="C30" s="105" t="s">
        <v>111</v>
      </c>
      <c r="D30" s="106">
        <v>15</v>
      </c>
      <c r="E30" s="107">
        <f t="shared" si="0"/>
        <v>110</v>
      </c>
      <c r="F30" s="108">
        <f>F31+F32</f>
        <v>27.7</v>
      </c>
      <c r="G30" s="108">
        <f>G31+G32</f>
        <v>27.5</v>
      </c>
      <c r="H30" s="108">
        <f>H31+H32</f>
        <v>27.5</v>
      </c>
      <c r="I30" s="108">
        <f>I31+I32</f>
        <v>27.3</v>
      </c>
    </row>
    <row r="31" spans="2:9" x14ac:dyDescent="0.25">
      <c r="B31" s="116" t="s">
        <v>112</v>
      </c>
      <c r="C31" s="120" t="s">
        <v>113</v>
      </c>
      <c r="D31" s="106">
        <v>16</v>
      </c>
      <c r="E31" s="107">
        <f t="shared" si="0"/>
        <v>0</v>
      </c>
      <c r="F31" s="108"/>
      <c r="G31" s="108"/>
      <c r="H31" s="108"/>
      <c r="I31" s="108"/>
    </row>
    <row r="32" spans="2:9" x14ac:dyDescent="0.25">
      <c r="B32" s="112">
        <v>11122200</v>
      </c>
      <c r="C32" s="120" t="s">
        <v>114</v>
      </c>
      <c r="D32" s="106">
        <v>17</v>
      </c>
      <c r="E32" s="107">
        <f t="shared" si="0"/>
        <v>110</v>
      </c>
      <c r="F32" s="108">
        <v>27.7</v>
      </c>
      <c r="G32" s="108">
        <v>27.5</v>
      </c>
      <c r="H32" s="108">
        <v>27.5</v>
      </c>
      <c r="I32" s="108">
        <v>27.3</v>
      </c>
    </row>
    <row r="33" spans="2:9" ht="15.75" x14ac:dyDescent="0.25">
      <c r="B33" s="104" t="s">
        <v>238</v>
      </c>
      <c r="C33" s="118" t="s">
        <v>239</v>
      </c>
      <c r="D33" s="106">
        <v>18</v>
      </c>
      <c r="E33" s="107">
        <f t="shared" si="0"/>
        <v>452</v>
      </c>
      <c r="F33" s="108">
        <f>F34+F44</f>
        <v>72.599999999999994</v>
      </c>
      <c r="G33" s="108">
        <f>G34+G44</f>
        <v>102.4</v>
      </c>
      <c r="H33" s="108">
        <f>H34+H44</f>
        <v>208.39999999999998</v>
      </c>
      <c r="I33" s="108">
        <f>I34+I44</f>
        <v>68.600000000000009</v>
      </c>
    </row>
    <row r="34" spans="2:9" ht="15.75" x14ac:dyDescent="0.25">
      <c r="B34" s="104" t="s">
        <v>240</v>
      </c>
      <c r="C34" s="118" t="s">
        <v>241</v>
      </c>
      <c r="D34" s="106">
        <v>19</v>
      </c>
      <c r="E34" s="107">
        <f t="shared" si="0"/>
        <v>221.99999999999997</v>
      </c>
      <c r="F34" s="108">
        <f>F35+F39</f>
        <v>34.099999999999994</v>
      </c>
      <c r="G34" s="108">
        <f>G35+G39</f>
        <v>44.5</v>
      </c>
      <c r="H34" s="108">
        <f>H35+H39</f>
        <v>143.19999999999999</v>
      </c>
      <c r="I34" s="108">
        <f>I35+I39</f>
        <v>0.2</v>
      </c>
    </row>
    <row r="35" spans="2:9" x14ac:dyDescent="0.25">
      <c r="B35" s="110">
        <v>11311</v>
      </c>
      <c r="C35" s="121" t="s">
        <v>242</v>
      </c>
      <c r="D35" s="106">
        <v>20</v>
      </c>
      <c r="E35" s="107">
        <f t="shared" si="0"/>
        <v>2</v>
      </c>
      <c r="F35" s="108">
        <f>F36+F37+F38</f>
        <v>0.8</v>
      </c>
      <c r="G35" s="108">
        <f>G36+G37+G38</f>
        <v>0.5</v>
      </c>
      <c r="H35" s="108">
        <f>H36+H37+H38</f>
        <v>0.5</v>
      </c>
      <c r="I35" s="108">
        <f>I36+I37+I38</f>
        <v>0.2</v>
      </c>
    </row>
    <row r="36" spans="2:9" ht="24" x14ac:dyDescent="0.25">
      <c r="B36" s="112">
        <v>11311100</v>
      </c>
      <c r="C36" s="122" t="s">
        <v>243</v>
      </c>
      <c r="D36" s="106">
        <v>21</v>
      </c>
      <c r="E36" s="107">
        <f t="shared" si="0"/>
        <v>0</v>
      </c>
      <c r="F36" s="114"/>
      <c r="G36" s="114"/>
      <c r="H36" s="114"/>
      <c r="I36" s="114"/>
    </row>
    <row r="37" spans="2:9" x14ac:dyDescent="0.25">
      <c r="B37" s="116" t="s">
        <v>115</v>
      </c>
      <c r="C37" s="122" t="s">
        <v>244</v>
      </c>
      <c r="D37" s="106">
        <v>22</v>
      </c>
      <c r="E37" s="107">
        <f t="shared" si="0"/>
        <v>2</v>
      </c>
      <c r="F37" s="114">
        <v>0.8</v>
      </c>
      <c r="G37" s="114">
        <v>0.5</v>
      </c>
      <c r="H37" s="114">
        <v>0.5</v>
      </c>
      <c r="I37" s="114">
        <v>0.2</v>
      </c>
    </row>
    <row r="38" spans="2:9" ht="24" x14ac:dyDescent="0.25">
      <c r="B38" s="112">
        <v>11311300</v>
      </c>
      <c r="C38" s="122" t="s">
        <v>245</v>
      </c>
      <c r="D38" s="106">
        <v>23</v>
      </c>
      <c r="E38" s="107">
        <f t="shared" si="0"/>
        <v>0</v>
      </c>
      <c r="F38" s="114"/>
      <c r="G38" s="114"/>
      <c r="H38" s="114"/>
      <c r="I38" s="114"/>
    </row>
    <row r="39" spans="2:9" x14ac:dyDescent="0.25">
      <c r="B39" s="110">
        <v>11312</v>
      </c>
      <c r="C39" s="121" t="s">
        <v>246</v>
      </c>
      <c r="D39" s="106">
        <v>24</v>
      </c>
      <c r="E39" s="107">
        <f t="shared" si="0"/>
        <v>220</v>
      </c>
      <c r="F39" s="108">
        <f>F40</f>
        <v>33.299999999999997</v>
      </c>
      <c r="G39" s="108">
        <f>G40</f>
        <v>44</v>
      </c>
      <c r="H39" s="108">
        <f>H40</f>
        <v>142.69999999999999</v>
      </c>
      <c r="I39" s="108">
        <f>I40</f>
        <v>0</v>
      </c>
    </row>
    <row r="40" spans="2:9" x14ac:dyDescent="0.25">
      <c r="B40" s="110">
        <v>113121</v>
      </c>
      <c r="C40" s="105" t="s">
        <v>247</v>
      </c>
      <c r="D40" s="106">
        <v>25</v>
      </c>
      <c r="E40" s="123">
        <f>F40+G40+H40+I40</f>
        <v>220</v>
      </c>
      <c r="F40" s="107">
        <v>33.299999999999997</v>
      </c>
      <c r="G40" s="107">
        <v>44</v>
      </c>
      <c r="H40" s="107">
        <v>142.69999999999999</v>
      </c>
      <c r="I40" s="123">
        <v>0</v>
      </c>
    </row>
    <row r="41" spans="2:9" x14ac:dyDescent="0.25">
      <c r="B41" s="112">
        <v>11312100</v>
      </c>
      <c r="C41" s="120" t="s">
        <v>248</v>
      </c>
      <c r="D41" s="106">
        <v>26</v>
      </c>
      <c r="E41" s="107">
        <f t="shared" si="0"/>
        <v>0</v>
      </c>
      <c r="F41" s="114"/>
      <c r="G41" s="114"/>
      <c r="H41" s="114"/>
      <c r="I41" s="114"/>
    </row>
    <row r="42" spans="2:9" x14ac:dyDescent="0.25">
      <c r="B42" s="112">
        <v>11312200</v>
      </c>
      <c r="C42" s="120" t="s">
        <v>116</v>
      </c>
      <c r="D42" s="106">
        <v>27</v>
      </c>
      <c r="E42" s="107">
        <f t="shared" si="0"/>
        <v>220</v>
      </c>
      <c r="F42" s="114">
        <v>33.299999999999997</v>
      </c>
      <c r="G42" s="114">
        <v>44</v>
      </c>
      <c r="H42" s="114">
        <v>142.69999999999999</v>
      </c>
      <c r="I42" s="114"/>
    </row>
    <row r="43" spans="2:9" ht="15.75" x14ac:dyDescent="0.25">
      <c r="B43" s="110">
        <v>1132</v>
      </c>
      <c r="C43" s="118" t="s">
        <v>117</v>
      </c>
      <c r="D43" s="106">
        <v>28</v>
      </c>
      <c r="E43" s="107">
        <f t="shared" si="0"/>
        <v>230.00000000000003</v>
      </c>
      <c r="F43" s="108">
        <f>F44</f>
        <v>38.5</v>
      </c>
      <c r="G43" s="108">
        <f>G44</f>
        <v>57.9</v>
      </c>
      <c r="H43" s="108">
        <f>H44</f>
        <v>65.2</v>
      </c>
      <c r="I43" s="108">
        <f>I44</f>
        <v>68.400000000000006</v>
      </c>
    </row>
    <row r="44" spans="2:9" x14ac:dyDescent="0.25">
      <c r="B44" s="110">
        <v>11321</v>
      </c>
      <c r="C44" s="105" t="s">
        <v>117</v>
      </c>
      <c r="D44" s="106">
        <v>29</v>
      </c>
      <c r="E44" s="107">
        <f t="shared" si="0"/>
        <v>230.00000000000003</v>
      </c>
      <c r="F44" s="108">
        <f>F45+F46+F47</f>
        <v>38.5</v>
      </c>
      <c r="G44" s="108">
        <f>G45+G46+G47</f>
        <v>57.9</v>
      </c>
      <c r="H44" s="108">
        <f>H45+H46+H47</f>
        <v>65.2</v>
      </c>
      <c r="I44" s="108">
        <f>I45+I46+I47</f>
        <v>68.400000000000006</v>
      </c>
    </row>
    <row r="45" spans="2:9" ht="24.75" x14ac:dyDescent="0.25">
      <c r="B45" s="112">
        <v>11321100</v>
      </c>
      <c r="C45" s="124" t="s">
        <v>249</v>
      </c>
      <c r="D45" s="106">
        <v>30</v>
      </c>
      <c r="E45" s="107">
        <f t="shared" si="0"/>
        <v>30</v>
      </c>
      <c r="F45" s="108">
        <v>7.6</v>
      </c>
      <c r="G45" s="108">
        <v>7.5</v>
      </c>
      <c r="H45" s="108">
        <v>14.9</v>
      </c>
      <c r="I45" s="108">
        <v>0</v>
      </c>
    </row>
    <row r="46" spans="2:9" x14ac:dyDescent="0.25">
      <c r="B46" s="112">
        <v>11321200</v>
      </c>
      <c r="C46" s="125" t="s">
        <v>250</v>
      </c>
      <c r="D46" s="106">
        <v>31</v>
      </c>
      <c r="E46" s="107">
        <f t="shared" si="0"/>
        <v>160</v>
      </c>
      <c r="F46" s="108">
        <v>16</v>
      </c>
      <c r="G46" s="108">
        <v>40</v>
      </c>
      <c r="H46" s="108">
        <v>40</v>
      </c>
      <c r="I46" s="108">
        <v>64</v>
      </c>
    </row>
    <row r="47" spans="2:9" ht="24.75" x14ac:dyDescent="0.25">
      <c r="B47" s="112">
        <v>11321300</v>
      </c>
      <c r="C47" s="126" t="s">
        <v>251</v>
      </c>
      <c r="D47" s="106">
        <v>32</v>
      </c>
      <c r="E47" s="107">
        <f t="shared" si="0"/>
        <v>40</v>
      </c>
      <c r="F47" s="108">
        <v>14.9</v>
      </c>
      <c r="G47" s="108">
        <v>10.4</v>
      </c>
      <c r="H47" s="108">
        <v>10.3</v>
      </c>
      <c r="I47" s="108">
        <v>4.4000000000000004</v>
      </c>
    </row>
    <row r="48" spans="2:9" x14ac:dyDescent="0.25">
      <c r="B48" s="104" t="s">
        <v>252</v>
      </c>
      <c r="C48" s="127" t="s">
        <v>253</v>
      </c>
      <c r="D48" s="106">
        <v>33</v>
      </c>
      <c r="E48" s="107">
        <f t="shared" si="0"/>
        <v>0</v>
      </c>
      <c r="F48" s="108">
        <f>F49+F52</f>
        <v>0</v>
      </c>
      <c r="G48" s="108">
        <f>G49+G52</f>
        <v>0</v>
      </c>
      <c r="H48" s="108">
        <f>H49+H52</f>
        <v>0</v>
      </c>
      <c r="I48" s="108">
        <f>I49+I52</f>
        <v>0</v>
      </c>
    </row>
    <row r="49" spans="2:9" x14ac:dyDescent="0.25">
      <c r="B49" s="110">
        <v>1141</v>
      </c>
      <c r="C49" s="74" t="s">
        <v>254</v>
      </c>
      <c r="D49" s="106">
        <v>34</v>
      </c>
      <c r="E49" s="107">
        <f t="shared" si="0"/>
        <v>0</v>
      </c>
      <c r="F49" s="108">
        <f>F50+F51</f>
        <v>0</v>
      </c>
      <c r="G49" s="108">
        <f>G50+G51</f>
        <v>0</v>
      </c>
      <c r="H49" s="108">
        <f>H50+H51</f>
        <v>0</v>
      </c>
      <c r="I49" s="108">
        <f>I50+I51</f>
        <v>0</v>
      </c>
    </row>
    <row r="50" spans="2:9" x14ac:dyDescent="0.25">
      <c r="B50" s="110">
        <v>11412</v>
      </c>
      <c r="C50" s="105" t="s">
        <v>255</v>
      </c>
      <c r="D50" s="106">
        <v>35</v>
      </c>
      <c r="E50" s="107">
        <f t="shared" si="0"/>
        <v>0</v>
      </c>
      <c r="F50" s="108"/>
      <c r="G50" s="108"/>
      <c r="H50" s="108"/>
      <c r="I50" s="108"/>
    </row>
    <row r="51" spans="2:9" x14ac:dyDescent="0.25">
      <c r="B51" s="112">
        <v>11412100</v>
      </c>
      <c r="C51" s="113" t="s">
        <v>255</v>
      </c>
      <c r="D51" s="106">
        <v>36</v>
      </c>
      <c r="E51" s="107">
        <f t="shared" si="0"/>
        <v>0</v>
      </c>
      <c r="F51" s="108">
        <v>0</v>
      </c>
      <c r="G51" s="108">
        <v>0</v>
      </c>
      <c r="H51" s="108">
        <v>0</v>
      </c>
      <c r="I51" s="108">
        <v>0</v>
      </c>
    </row>
    <row r="52" spans="2:9" x14ac:dyDescent="0.25">
      <c r="B52" s="115">
        <v>1146</v>
      </c>
      <c r="C52" s="105" t="s">
        <v>118</v>
      </c>
      <c r="D52" s="106">
        <v>37</v>
      </c>
      <c r="E52" s="107">
        <f t="shared" si="0"/>
        <v>0</v>
      </c>
      <c r="F52" s="108">
        <f>F53+F54</f>
        <v>0</v>
      </c>
      <c r="G52" s="108">
        <f>G53+G54</f>
        <v>0</v>
      </c>
      <c r="H52" s="108">
        <f>H53+H54</f>
        <v>0</v>
      </c>
      <c r="I52" s="108">
        <f>I53+I54</f>
        <v>0</v>
      </c>
    </row>
    <row r="53" spans="2:9" x14ac:dyDescent="0.25">
      <c r="B53" s="112">
        <v>11461</v>
      </c>
      <c r="C53" s="113" t="s">
        <v>119</v>
      </c>
      <c r="D53" s="106">
        <v>38</v>
      </c>
      <c r="E53" s="107">
        <f t="shared" si="0"/>
        <v>0</v>
      </c>
      <c r="F53" s="108"/>
      <c r="G53" s="108"/>
      <c r="H53" s="108"/>
      <c r="I53" s="108"/>
    </row>
    <row r="54" spans="2:9" x14ac:dyDescent="0.25">
      <c r="B54" s="112">
        <v>11462</v>
      </c>
      <c r="C54" s="113" t="s">
        <v>256</v>
      </c>
      <c r="D54" s="106">
        <v>39</v>
      </c>
      <c r="E54" s="108">
        <f t="shared" ref="E54:I54" si="1">E55+E56+E57+E58</f>
        <v>0</v>
      </c>
      <c r="F54" s="108">
        <f t="shared" si="1"/>
        <v>0</v>
      </c>
      <c r="G54" s="108">
        <f t="shared" si="1"/>
        <v>0</v>
      </c>
      <c r="H54" s="108">
        <f t="shared" si="1"/>
        <v>0</v>
      </c>
      <c r="I54" s="108">
        <f t="shared" si="1"/>
        <v>0</v>
      </c>
    </row>
    <row r="55" spans="2:9" x14ac:dyDescent="0.25">
      <c r="B55" s="112">
        <v>11462130</v>
      </c>
      <c r="C55" s="113" t="s">
        <v>257</v>
      </c>
      <c r="D55" s="106"/>
      <c r="E55" s="107"/>
      <c r="F55" s="108"/>
      <c r="G55" s="108"/>
      <c r="H55" s="108"/>
      <c r="I55" s="108"/>
    </row>
    <row r="56" spans="2:9" x14ac:dyDescent="0.25">
      <c r="B56" s="112">
        <v>11462320</v>
      </c>
      <c r="C56" s="113" t="s">
        <v>258</v>
      </c>
      <c r="D56" s="106"/>
      <c r="E56" s="107"/>
      <c r="F56" s="108"/>
      <c r="G56" s="108"/>
      <c r="H56" s="108"/>
      <c r="I56" s="108"/>
    </row>
    <row r="57" spans="2:9" x14ac:dyDescent="0.25">
      <c r="B57" s="112">
        <v>11462410</v>
      </c>
      <c r="C57" s="113" t="s">
        <v>259</v>
      </c>
      <c r="D57" s="106"/>
      <c r="E57" s="107"/>
      <c r="F57" s="108"/>
      <c r="G57" s="108"/>
      <c r="H57" s="108"/>
      <c r="I57" s="108"/>
    </row>
    <row r="58" spans="2:9" x14ac:dyDescent="0.25">
      <c r="B58" s="112">
        <v>11462440</v>
      </c>
      <c r="C58" s="113" t="s">
        <v>260</v>
      </c>
      <c r="D58" s="106"/>
      <c r="E58" s="107"/>
      <c r="F58" s="108"/>
      <c r="G58" s="108"/>
      <c r="H58" s="108"/>
      <c r="I58" s="108"/>
    </row>
    <row r="59" spans="2:9" x14ac:dyDescent="0.25">
      <c r="B59" s="115">
        <v>133</v>
      </c>
      <c r="C59" s="105" t="s">
        <v>261</v>
      </c>
      <c r="D59" s="106">
        <v>40</v>
      </c>
      <c r="E59" s="107">
        <f t="shared" si="0"/>
        <v>2189</v>
      </c>
      <c r="F59" s="108">
        <f>F60+F61+F62</f>
        <v>547.20000000000005</v>
      </c>
      <c r="G59" s="108">
        <f>G60+G61+G62</f>
        <v>547.20000000000005</v>
      </c>
      <c r="H59" s="108">
        <f>H60+H61+H62</f>
        <v>547.20000000000005</v>
      </c>
      <c r="I59" s="108">
        <f>I60+I61+I62</f>
        <v>547.4</v>
      </c>
    </row>
    <row r="60" spans="2:9" x14ac:dyDescent="0.25">
      <c r="B60" s="115">
        <v>1332</v>
      </c>
      <c r="C60" s="105" t="s">
        <v>262</v>
      </c>
      <c r="D60" s="106">
        <v>41</v>
      </c>
      <c r="E60" s="107">
        <f t="shared" si="0"/>
        <v>0</v>
      </c>
      <c r="F60" s="108"/>
      <c r="G60" s="108"/>
      <c r="H60" s="108"/>
      <c r="I60" s="108"/>
    </row>
    <row r="61" spans="2:9" x14ac:dyDescent="0.25">
      <c r="B61" s="115">
        <v>13321100</v>
      </c>
      <c r="C61" s="105" t="s">
        <v>263</v>
      </c>
      <c r="D61" s="106">
        <v>42</v>
      </c>
      <c r="E61" s="107">
        <f t="shared" si="0"/>
        <v>2189</v>
      </c>
      <c r="F61" s="108">
        <v>547.20000000000005</v>
      </c>
      <c r="G61" s="108">
        <v>547.20000000000005</v>
      </c>
      <c r="H61" s="108">
        <v>547.20000000000005</v>
      </c>
      <c r="I61" s="108">
        <v>547.4</v>
      </c>
    </row>
    <row r="62" spans="2:9" x14ac:dyDescent="0.25">
      <c r="B62" s="115">
        <v>13311300</v>
      </c>
      <c r="C62" s="105" t="s">
        <v>264</v>
      </c>
      <c r="D62" s="106">
        <v>43</v>
      </c>
      <c r="E62" s="107">
        <f t="shared" si="0"/>
        <v>0</v>
      </c>
      <c r="F62" s="108"/>
      <c r="G62" s="108"/>
      <c r="H62" s="108"/>
      <c r="I62" s="108"/>
    </row>
    <row r="63" spans="2:9" x14ac:dyDescent="0.25">
      <c r="B63" s="115">
        <v>1332</v>
      </c>
      <c r="C63" s="105" t="s">
        <v>265</v>
      </c>
      <c r="D63" s="106">
        <v>44</v>
      </c>
      <c r="E63" s="107">
        <f t="shared" si="0"/>
        <v>0</v>
      </c>
      <c r="F63" s="108">
        <f>F64+F65+F66+F67+F68</f>
        <v>0</v>
      </c>
      <c r="G63" s="108">
        <f>G64+G65+G66+G67+G68</f>
        <v>0</v>
      </c>
      <c r="H63" s="108">
        <f>H64+H65+H66+H67+H68</f>
        <v>0</v>
      </c>
      <c r="I63" s="108">
        <f>I64+I65+I66+I67+I68</f>
        <v>0</v>
      </c>
    </row>
    <row r="64" spans="2:9" x14ac:dyDescent="0.25">
      <c r="B64" s="115">
        <v>13321</v>
      </c>
      <c r="C64" s="105" t="s">
        <v>265</v>
      </c>
      <c r="D64" s="106">
        <v>45</v>
      </c>
      <c r="E64" s="107">
        <f t="shared" si="0"/>
        <v>0</v>
      </c>
      <c r="F64" s="108"/>
      <c r="G64" s="108"/>
      <c r="H64" s="108"/>
      <c r="I64" s="108"/>
    </row>
    <row r="65" spans="2:9" x14ac:dyDescent="0.25">
      <c r="B65" s="116">
        <v>13321100</v>
      </c>
      <c r="C65" s="113" t="s">
        <v>266</v>
      </c>
      <c r="D65" s="106">
        <v>46</v>
      </c>
      <c r="E65" s="107">
        <f t="shared" si="0"/>
        <v>0</v>
      </c>
      <c r="F65" s="108"/>
      <c r="G65" s="108"/>
      <c r="H65" s="108"/>
      <c r="I65" s="108"/>
    </row>
    <row r="66" spans="2:9" x14ac:dyDescent="0.25">
      <c r="B66" s="116">
        <v>13321200</v>
      </c>
      <c r="C66" s="113" t="s">
        <v>267</v>
      </c>
      <c r="D66" s="106">
        <v>47</v>
      </c>
      <c r="E66" s="107">
        <f t="shared" si="0"/>
        <v>0</v>
      </c>
      <c r="F66" s="108"/>
      <c r="G66" s="108"/>
      <c r="H66" s="108"/>
      <c r="I66" s="108"/>
    </row>
    <row r="67" spans="2:9" x14ac:dyDescent="0.25">
      <c r="B67" s="116">
        <v>13321300</v>
      </c>
      <c r="C67" s="113" t="s">
        <v>268</v>
      </c>
      <c r="D67" s="106"/>
      <c r="E67" s="107">
        <f t="shared" si="0"/>
        <v>0</v>
      </c>
      <c r="F67" s="108"/>
      <c r="G67" s="108"/>
      <c r="H67" s="108"/>
      <c r="I67" s="108"/>
    </row>
    <row r="68" spans="2:9" x14ac:dyDescent="0.25">
      <c r="B68" s="116">
        <v>26312400</v>
      </c>
      <c r="C68" s="113" t="s">
        <v>269</v>
      </c>
      <c r="D68" s="106">
        <v>48</v>
      </c>
      <c r="E68" s="107">
        <f t="shared" si="0"/>
        <v>0</v>
      </c>
      <c r="F68" s="108"/>
      <c r="G68" s="108"/>
      <c r="H68" s="108"/>
      <c r="I68" s="108"/>
    </row>
    <row r="69" spans="2:9" x14ac:dyDescent="0.25">
      <c r="B69" s="115">
        <v>14</v>
      </c>
      <c r="C69" s="105" t="s">
        <v>270</v>
      </c>
      <c r="D69" s="106">
        <v>49</v>
      </c>
      <c r="E69" s="107">
        <f t="shared" si="0"/>
        <v>378.70000000000005</v>
      </c>
      <c r="F69" s="108">
        <f>F71+F74+F83+F101</f>
        <v>74.3</v>
      </c>
      <c r="G69" s="108">
        <f>G71+G74+G83+G101</f>
        <v>85</v>
      </c>
      <c r="H69" s="108">
        <f>H71+H74+H83+H101</f>
        <v>84.4</v>
      </c>
      <c r="I69" s="108">
        <f>I71+I74+I83+I101</f>
        <v>135</v>
      </c>
    </row>
    <row r="70" spans="2:9" x14ac:dyDescent="0.25">
      <c r="B70" s="110">
        <v>1415</v>
      </c>
      <c r="C70" s="105" t="s">
        <v>271</v>
      </c>
      <c r="D70" s="106">
        <v>50</v>
      </c>
      <c r="E70" s="107">
        <f t="shared" si="0"/>
        <v>50</v>
      </c>
      <c r="F70" s="108">
        <f>F71+F74</f>
        <v>8.5</v>
      </c>
      <c r="G70" s="108">
        <f>G71+G74</f>
        <v>10.6</v>
      </c>
      <c r="H70" s="108">
        <f>H71+H74</f>
        <v>11.4</v>
      </c>
      <c r="I70" s="108">
        <f>I71+I74</f>
        <v>19.5</v>
      </c>
    </row>
    <row r="71" spans="2:9" x14ac:dyDescent="0.25">
      <c r="B71" s="110">
        <v>14151</v>
      </c>
      <c r="C71" s="105" t="s">
        <v>272</v>
      </c>
      <c r="D71" s="106">
        <v>51</v>
      </c>
      <c r="E71" s="107">
        <f t="shared" si="0"/>
        <v>50</v>
      </c>
      <c r="F71" s="108">
        <f>F72+F73</f>
        <v>8.5</v>
      </c>
      <c r="G71" s="108">
        <f>G72+G73</f>
        <v>10.6</v>
      </c>
      <c r="H71" s="108">
        <f>H72+H73</f>
        <v>11.4</v>
      </c>
      <c r="I71" s="108">
        <f>I72+I73</f>
        <v>19.5</v>
      </c>
    </row>
    <row r="72" spans="2:9" x14ac:dyDescent="0.25">
      <c r="B72" s="112">
        <v>14151100</v>
      </c>
      <c r="C72" s="113" t="s">
        <v>273</v>
      </c>
      <c r="D72" s="106">
        <v>52</v>
      </c>
      <c r="E72" s="107">
        <f t="shared" si="0"/>
        <v>0</v>
      </c>
      <c r="F72" s="108"/>
      <c r="G72" s="108"/>
      <c r="H72" s="108"/>
      <c r="I72" s="108"/>
    </row>
    <row r="73" spans="2:9" x14ac:dyDescent="0.25">
      <c r="B73" s="116" t="s">
        <v>274</v>
      </c>
      <c r="C73" s="113" t="s">
        <v>275</v>
      </c>
      <c r="D73" s="106">
        <v>53</v>
      </c>
      <c r="E73" s="107">
        <f t="shared" si="0"/>
        <v>50</v>
      </c>
      <c r="F73" s="108">
        <v>8.5</v>
      </c>
      <c r="G73" s="108">
        <v>10.6</v>
      </c>
      <c r="H73" s="108">
        <v>11.4</v>
      </c>
      <c r="I73" s="108">
        <v>19.5</v>
      </c>
    </row>
    <row r="74" spans="2:9" x14ac:dyDescent="0.25">
      <c r="B74" s="110">
        <v>14152</v>
      </c>
      <c r="C74" s="105" t="s">
        <v>120</v>
      </c>
      <c r="D74" s="106">
        <v>54</v>
      </c>
      <c r="E74" s="107">
        <f t="shared" si="0"/>
        <v>0</v>
      </c>
      <c r="F74" s="108">
        <f>F75+F76+F77+F78+F79</f>
        <v>0</v>
      </c>
      <c r="G74" s="108">
        <f>G75+G76+G77+G78+G79</f>
        <v>0</v>
      </c>
      <c r="H74" s="108">
        <f>H75+H76+H77+H78+H79</f>
        <v>0</v>
      </c>
      <c r="I74" s="108">
        <f>I75+I76+I77+I78+I79</f>
        <v>0</v>
      </c>
    </row>
    <row r="75" spans="2:9" x14ac:dyDescent="0.25">
      <c r="B75" s="112">
        <v>14152100</v>
      </c>
      <c r="C75" s="113" t="s">
        <v>276</v>
      </c>
      <c r="D75" s="106">
        <v>55</v>
      </c>
      <c r="E75" s="107">
        <f t="shared" si="0"/>
        <v>0</v>
      </c>
      <c r="F75" s="108"/>
      <c r="G75" s="108"/>
      <c r="H75" s="108"/>
      <c r="I75" s="108"/>
    </row>
    <row r="76" spans="2:9" x14ac:dyDescent="0.25">
      <c r="B76" s="112">
        <v>14152200</v>
      </c>
      <c r="C76" s="113" t="s">
        <v>277</v>
      </c>
      <c r="D76" s="106">
        <v>56</v>
      </c>
      <c r="E76" s="107">
        <f t="shared" si="0"/>
        <v>0</v>
      </c>
      <c r="F76" s="108"/>
      <c r="G76" s="108"/>
      <c r="H76" s="108"/>
      <c r="I76" s="108"/>
    </row>
    <row r="77" spans="2:9" x14ac:dyDescent="0.25">
      <c r="B77" s="112">
        <v>14152300</v>
      </c>
      <c r="C77" s="113" t="s">
        <v>278</v>
      </c>
      <c r="D77" s="106">
        <v>57</v>
      </c>
      <c r="E77" s="107">
        <f t="shared" si="0"/>
        <v>0</v>
      </c>
      <c r="F77" s="108"/>
      <c r="G77" s="108"/>
      <c r="H77" s="108"/>
      <c r="I77" s="108"/>
    </row>
    <row r="78" spans="2:9" x14ac:dyDescent="0.25">
      <c r="B78" s="112">
        <v>14152600</v>
      </c>
      <c r="C78" s="113" t="s">
        <v>279</v>
      </c>
      <c r="D78" s="106">
        <v>58</v>
      </c>
      <c r="E78" s="107">
        <f t="shared" si="0"/>
        <v>0</v>
      </c>
      <c r="F78" s="108"/>
      <c r="G78" s="108"/>
      <c r="H78" s="108"/>
      <c r="I78" s="108"/>
    </row>
    <row r="79" spans="2:9" x14ac:dyDescent="0.25">
      <c r="B79" s="116" t="s">
        <v>280</v>
      </c>
      <c r="C79" s="113" t="s">
        <v>281</v>
      </c>
      <c r="D79" s="106">
        <v>59</v>
      </c>
      <c r="E79" s="107">
        <f t="shared" si="0"/>
        <v>0</v>
      </c>
      <c r="F79" s="108"/>
      <c r="G79" s="108"/>
      <c r="H79" s="108"/>
      <c r="I79" s="108"/>
    </row>
    <row r="80" spans="2:9" x14ac:dyDescent="0.25">
      <c r="B80" s="110">
        <v>14153</v>
      </c>
      <c r="C80" s="105" t="s">
        <v>282</v>
      </c>
      <c r="D80" s="106">
        <v>60</v>
      </c>
      <c r="E80" s="107">
        <f t="shared" si="0"/>
        <v>0</v>
      </c>
      <c r="F80" s="108"/>
      <c r="G80" s="108"/>
      <c r="H80" s="108"/>
      <c r="I80" s="108"/>
    </row>
    <row r="81" spans="2:9" ht="24" x14ac:dyDescent="0.25">
      <c r="B81" s="112">
        <v>14153100</v>
      </c>
      <c r="C81" s="122" t="s">
        <v>283</v>
      </c>
      <c r="D81" s="106">
        <v>61</v>
      </c>
      <c r="E81" s="107">
        <f t="shared" si="0"/>
        <v>0</v>
      </c>
      <c r="F81" s="108"/>
      <c r="G81" s="108"/>
      <c r="H81" s="108"/>
      <c r="I81" s="108"/>
    </row>
    <row r="82" spans="2:9" ht="24" x14ac:dyDescent="0.25">
      <c r="B82" s="112">
        <v>14153200</v>
      </c>
      <c r="C82" s="122" t="s">
        <v>284</v>
      </c>
      <c r="D82" s="106">
        <v>62</v>
      </c>
      <c r="E82" s="107">
        <f t="shared" si="0"/>
        <v>0</v>
      </c>
      <c r="F82" s="108"/>
      <c r="G82" s="108"/>
      <c r="H82" s="108"/>
      <c r="I82" s="108"/>
    </row>
    <row r="83" spans="2:9" x14ac:dyDescent="0.25">
      <c r="B83" s="115">
        <v>142</v>
      </c>
      <c r="C83" s="105" t="s">
        <v>121</v>
      </c>
      <c r="D83" s="106">
        <v>63</v>
      </c>
      <c r="E83" s="107">
        <f t="shared" si="0"/>
        <v>162</v>
      </c>
      <c r="F83" s="108">
        <f>F84+F85+F88+F90+F99</f>
        <v>27.5</v>
      </c>
      <c r="G83" s="108">
        <f>G84+G85+G88+G90+G99</f>
        <v>32.700000000000003</v>
      </c>
      <c r="H83" s="108">
        <f>H84+H85+H88+H90+H99</f>
        <v>31.3</v>
      </c>
      <c r="I83" s="108">
        <f>I84+I85+I88+I90+I99</f>
        <v>70.5</v>
      </c>
    </row>
    <row r="84" spans="2:9" x14ac:dyDescent="0.25">
      <c r="B84" s="110">
        <v>1422</v>
      </c>
      <c r="C84" s="105" t="s">
        <v>285</v>
      </c>
      <c r="D84" s="106">
        <v>64</v>
      </c>
      <c r="E84" s="107">
        <f t="shared" si="0"/>
        <v>0</v>
      </c>
      <c r="F84" s="108"/>
      <c r="G84" s="108"/>
      <c r="H84" s="108"/>
      <c r="I84" s="108"/>
    </row>
    <row r="85" spans="2:9" x14ac:dyDescent="0.25">
      <c r="B85" s="110">
        <v>14221</v>
      </c>
      <c r="C85" s="105" t="s">
        <v>286</v>
      </c>
      <c r="D85" s="106">
        <v>65</v>
      </c>
      <c r="E85" s="107">
        <f t="shared" ref="E85:E102" si="2">F85+G85+H85+I85</f>
        <v>0</v>
      </c>
      <c r="F85" s="108"/>
      <c r="G85" s="108"/>
      <c r="H85" s="108"/>
      <c r="I85" s="108"/>
    </row>
    <row r="86" spans="2:9" x14ac:dyDescent="0.25">
      <c r="B86" s="112">
        <v>14224200</v>
      </c>
      <c r="C86" s="113" t="s">
        <v>287</v>
      </c>
      <c r="D86" s="106">
        <v>66</v>
      </c>
      <c r="E86" s="107">
        <f t="shared" si="2"/>
        <v>0</v>
      </c>
      <c r="F86" s="108"/>
      <c r="G86" s="108"/>
      <c r="H86" s="108"/>
      <c r="I86" s="108"/>
    </row>
    <row r="87" spans="2:9" x14ac:dyDescent="0.25">
      <c r="B87" s="112">
        <v>14221800</v>
      </c>
      <c r="C87" s="113" t="s">
        <v>288</v>
      </c>
      <c r="D87" s="106">
        <v>67</v>
      </c>
      <c r="E87" s="107">
        <f t="shared" si="2"/>
        <v>0</v>
      </c>
      <c r="F87" s="108"/>
      <c r="G87" s="108"/>
      <c r="H87" s="108"/>
      <c r="I87" s="108"/>
    </row>
    <row r="88" spans="2:9" x14ac:dyDescent="0.25">
      <c r="B88" s="110">
        <v>14222</v>
      </c>
      <c r="C88" s="105" t="s">
        <v>289</v>
      </c>
      <c r="D88" s="106">
        <v>68</v>
      </c>
      <c r="E88" s="107">
        <f t="shared" si="2"/>
        <v>0</v>
      </c>
      <c r="F88" s="108"/>
      <c r="G88" s="108"/>
      <c r="H88" s="108"/>
      <c r="I88" s="108"/>
    </row>
    <row r="89" spans="2:9" x14ac:dyDescent="0.25">
      <c r="B89" s="128" t="s">
        <v>290</v>
      </c>
      <c r="C89" s="113" t="s">
        <v>291</v>
      </c>
      <c r="D89" s="106">
        <v>69</v>
      </c>
      <c r="E89" s="107">
        <f t="shared" si="2"/>
        <v>0</v>
      </c>
      <c r="F89" s="108"/>
      <c r="G89" s="108"/>
      <c r="H89" s="108"/>
      <c r="I89" s="108"/>
    </row>
    <row r="90" spans="2:9" x14ac:dyDescent="0.25">
      <c r="B90" s="110">
        <v>1423</v>
      </c>
      <c r="C90" s="105" t="s">
        <v>292</v>
      </c>
      <c r="D90" s="106">
        <v>70</v>
      </c>
      <c r="E90" s="107">
        <f t="shared" si="2"/>
        <v>162</v>
      </c>
      <c r="F90" s="108">
        <f>F91+F92+F93+F94+F95</f>
        <v>27.5</v>
      </c>
      <c r="G90" s="108">
        <f>G91+G92+G93+G94+G95</f>
        <v>32.700000000000003</v>
      </c>
      <c r="H90" s="108">
        <f>H91+H92+H93+H94+H95</f>
        <v>31.3</v>
      </c>
      <c r="I90" s="108">
        <f>I91+I92+I93+I94+I95</f>
        <v>70.5</v>
      </c>
    </row>
    <row r="91" spans="2:9" x14ac:dyDescent="0.25">
      <c r="B91" s="112">
        <v>14231</v>
      </c>
      <c r="C91" s="113" t="s">
        <v>293</v>
      </c>
      <c r="D91" s="106">
        <v>71</v>
      </c>
      <c r="E91" s="107">
        <f t="shared" si="2"/>
        <v>0</v>
      </c>
      <c r="F91" s="108"/>
      <c r="G91" s="108"/>
      <c r="H91" s="108"/>
      <c r="I91" s="108"/>
    </row>
    <row r="92" spans="2:9" x14ac:dyDescent="0.25">
      <c r="B92" s="112">
        <v>14232400</v>
      </c>
      <c r="C92" s="113" t="s">
        <v>122</v>
      </c>
      <c r="D92" s="106">
        <v>72</v>
      </c>
      <c r="E92" s="107">
        <f t="shared" si="2"/>
        <v>162</v>
      </c>
      <c r="F92" s="108">
        <v>27.5</v>
      </c>
      <c r="G92" s="108">
        <v>32.700000000000003</v>
      </c>
      <c r="H92" s="108">
        <v>31.3</v>
      </c>
      <c r="I92" s="108">
        <v>70.5</v>
      </c>
    </row>
    <row r="93" spans="2:9" x14ac:dyDescent="0.25">
      <c r="B93" s="112">
        <v>14233</v>
      </c>
      <c r="C93" s="113" t="s">
        <v>294</v>
      </c>
      <c r="D93" s="106">
        <v>73</v>
      </c>
      <c r="E93" s="107">
        <f t="shared" si="2"/>
        <v>0</v>
      </c>
      <c r="F93" s="108"/>
      <c r="G93" s="108"/>
      <c r="H93" s="108"/>
      <c r="I93" s="108"/>
    </row>
    <row r="94" spans="2:9" x14ac:dyDescent="0.25">
      <c r="B94" s="112">
        <v>14239</v>
      </c>
      <c r="C94" s="113" t="s">
        <v>295</v>
      </c>
      <c r="D94" s="106">
        <v>74</v>
      </c>
      <c r="E94" s="107">
        <f t="shared" si="2"/>
        <v>0</v>
      </c>
      <c r="F94" s="108"/>
      <c r="G94" s="108"/>
      <c r="H94" s="108"/>
      <c r="I94" s="108"/>
    </row>
    <row r="95" spans="2:9" x14ac:dyDescent="0.25">
      <c r="B95" s="110">
        <v>14238</v>
      </c>
      <c r="C95" s="105" t="s">
        <v>123</v>
      </c>
      <c r="D95" s="106">
        <v>75</v>
      </c>
      <c r="E95" s="107">
        <f t="shared" si="2"/>
        <v>0</v>
      </c>
      <c r="F95" s="108">
        <f>F96</f>
        <v>0</v>
      </c>
      <c r="G95" s="108">
        <f>G96</f>
        <v>0</v>
      </c>
      <c r="H95" s="108">
        <f>H96</f>
        <v>0</v>
      </c>
      <c r="I95" s="108">
        <f>I96</f>
        <v>0</v>
      </c>
    </row>
    <row r="96" spans="2:9" x14ac:dyDescent="0.25">
      <c r="B96" s="112">
        <v>14238900</v>
      </c>
      <c r="C96" s="113" t="s">
        <v>296</v>
      </c>
      <c r="D96" s="106">
        <v>76</v>
      </c>
      <c r="E96" s="107">
        <f t="shared" si="2"/>
        <v>0</v>
      </c>
      <c r="F96" s="108"/>
      <c r="G96" s="108"/>
      <c r="H96" s="108"/>
      <c r="I96" s="108"/>
    </row>
    <row r="97" spans="2:9" x14ac:dyDescent="0.25">
      <c r="B97" s="115">
        <v>143</v>
      </c>
      <c r="C97" s="105" t="s">
        <v>297</v>
      </c>
      <c r="D97" s="106">
        <v>77</v>
      </c>
      <c r="E97" s="107">
        <f t="shared" si="2"/>
        <v>0</v>
      </c>
      <c r="F97" s="108"/>
      <c r="G97" s="108"/>
      <c r="H97" s="108"/>
      <c r="I97" s="108"/>
    </row>
    <row r="98" spans="2:9" x14ac:dyDescent="0.25">
      <c r="B98" s="116">
        <v>14311100</v>
      </c>
      <c r="C98" s="113" t="s">
        <v>298</v>
      </c>
      <c r="D98" s="106">
        <v>78</v>
      </c>
      <c r="E98" s="107">
        <f t="shared" si="2"/>
        <v>0</v>
      </c>
      <c r="F98" s="108"/>
      <c r="G98" s="108"/>
      <c r="H98" s="108"/>
      <c r="I98" s="108"/>
    </row>
    <row r="99" spans="2:9" x14ac:dyDescent="0.25">
      <c r="B99" s="115">
        <v>144</v>
      </c>
      <c r="C99" s="105" t="s">
        <v>299</v>
      </c>
      <c r="D99" s="106">
        <v>79</v>
      </c>
      <c r="E99" s="107">
        <f t="shared" si="2"/>
        <v>0</v>
      </c>
      <c r="F99" s="108">
        <f t="shared" ref="F99:I99" si="3">F100</f>
        <v>0</v>
      </c>
      <c r="G99" s="108">
        <f t="shared" si="3"/>
        <v>0</v>
      </c>
      <c r="H99" s="108">
        <f t="shared" si="3"/>
        <v>0</v>
      </c>
      <c r="I99" s="108">
        <f t="shared" si="3"/>
        <v>0</v>
      </c>
    </row>
    <row r="100" spans="2:9" x14ac:dyDescent="0.25">
      <c r="B100" s="116">
        <v>14411100</v>
      </c>
      <c r="C100" s="113" t="s">
        <v>300</v>
      </c>
      <c r="D100" s="106">
        <v>80</v>
      </c>
      <c r="E100" s="107">
        <f t="shared" si="2"/>
        <v>0</v>
      </c>
      <c r="F100" s="123"/>
      <c r="G100" s="123"/>
      <c r="H100" s="123"/>
      <c r="I100" s="123"/>
    </row>
    <row r="101" spans="2:9" x14ac:dyDescent="0.25">
      <c r="B101" s="115">
        <v>145</v>
      </c>
      <c r="C101" s="105" t="s">
        <v>301</v>
      </c>
      <c r="D101" s="106">
        <v>81</v>
      </c>
      <c r="E101" s="107">
        <f t="shared" si="2"/>
        <v>166.7</v>
      </c>
      <c r="F101" s="123">
        <v>38.299999999999997</v>
      </c>
      <c r="G101" s="123">
        <v>41.7</v>
      </c>
      <c r="H101" s="123">
        <v>41.7</v>
      </c>
      <c r="I101" s="123">
        <v>45</v>
      </c>
    </row>
    <row r="102" spans="2:9" x14ac:dyDescent="0.25">
      <c r="B102" s="116">
        <v>14511400</v>
      </c>
      <c r="C102" s="113" t="s">
        <v>302</v>
      </c>
      <c r="D102" s="106">
        <v>82</v>
      </c>
      <c r="E102" s="107">
        <f t="shared" si="2"/>
        <v>0</v>
      </c>
      <c r="F102" s="123"/>
      <c r="G102" s="123"/>
      <c r="H102" s="123"/>
      <c r="I102" s="123"/>
    </row>
    <row r="103" spans="2:9" x14ac:dyDescent="0.25">
      <c r="B103" s="12">
        <v>3111</v>
      </c>
      <c r="C103" s="12"/>
      <c r="D103" s="12"/>
      <c r="E103" s="12">
        <f t="shared" ref="E103:I103" si="4">E104</f>
        <v>0</v>
      </c>
      <c r="F103" s="12">
        <f t="shared" si="4"/>
        <v>0</v>
      </c>
      <c r="G103" s="12">
        <f t="shared" si="4"/>
        <v>0</v>
      </c>
      <c r="H103" s="12">
        <f t="shared" si="4"/>
        <v>0</v>
      </c>
      <c r="I103" s="12">
        <f t="shared" si="4"/>
        <v>0</v>
      </c>
    </row>
    <row r="104" spans="2:9" x14ac:dyDescent="0.25">
      <c r="B104" s="12">
        <v>314121</v>
      </c>
      <c r="C104" s="12" t="s">
        <v>303</v>
      </c>
      <c r="D104" s="12"/>
      <c r="E104" s="12"/>
      <c r="F104" s="12"/>
      <c r="G104" s="12"/>
      <c r="H104" s="12"/>
      <c r="I104" s="12"/>
    </row>
    <row r="106" spans="2:9" x14ac:dyDescent="0.25">
      <c r="C106" s="68"/>
      <c r="D106" s="68"/>
      <c r="E106" s="68"/>
      <c r="F106" s="68"/>
      <c r="G106" s="68"/>
      <c r="H106" s="68"/>
      <c r="I106" s="68"/>
    </row>
    <row r="107" spans="2:9" x14ac:dyDescent="0.25">
      <c r="C107" s="68" t="s">
        <v>304</v>
      </c>
      <c r="D107" s="68"/>
      <c r="E107" s="68"/>
      <c r="F107" s="68"/>
      <c r="G107" s="68"/>
      <c r="H107" s="68"/>
      <c r="I107" s="68"/>
    </row>
  </sheetData>
  <mergeCells count="8">
    <mergeCell ref="D8:I8"/>
    <mergeCell ref="B9:C9"/>
    <mergeCell ref="E14:I14"/>
    <mergeCell ref="B5:C5"/>
    <mergeCell ref="B6:C6"/>
    <mergeCell ref="D6:H6"/>
    <mergeCell ref="B7:C7"/>
    <mergeCell ref="D7:H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sqref="A1:F5"/>
    </sheetView>
  </sheetViews>
  <sheetFormatPr defaultRowHeight="15" x14ac:dyDescent="0.25"/>
  <cols>
    <col min="3" max="3" width="44.140625" customWidth="1"/>
    <col min="4" max="4" width="44.28515625" customWidth="1"/>
    <col min="5" max="5" width="19.140625" customWidth="1"/>
  </cols>
  <sheetData>
    <row r="1" spans="1:11" s="206" customFormat="1" x14ac:dyDescent="0.25">
      <c r="A1" s="186" t="s">
        <v>161</v>
      </c>
      <c r="B1" s="186"/>
      <c r="C1" s="186"/>
      <c r="D1" s="186"/>
      <c r="E1" s="186"/>
      <c r="F1" s="186"/>
    </row>
    <row r="2" spans="1:11" s="206" customFormat="1" x14ac:dyDescent="0.25">
      <c r="A2" s="186" t="s">
        <v>162</v>
      </c>
      <c r="B2" s="186"/>
      <c r="C2" s="186"/>
      <c r="D2" s="186"/>
      <c r="E2" s="186"/>
      <c r="F2" s="186"/>
    </row>
    <row r="3" spans="1:11" s="206" customFormat="1" x14ac:dyDescent="0.25">
      <c r="A3" s="186" t="s">
        <v>395</v>
      </c>
      <c r="B3" s="186"/>
      <c r="C3" s="186"/>
      <c r="D3" s="186"/>
      <c r="E3" s="186"/>
      <c r="F3" s="186"/>
    </row>
    <row r="4" spans="1:11" s="206" customFormat="1" x14ac:dyDescent="0.25">
      <c r="A4" s="186" t="s">
        <v>164</v>
      </c>
      <c r="B4" s="186"/>
      <c r="C4" s="186"/>
      <c r="D4" s="186"/>
      <c r="E4" s="186"/>
      <c r="F4" s="186"/>
    </row>
    <row r="5" spans="1:11" s="206" customFormat="1" x14ac:dyDescent="0.25">
      <c r="A5" s="186" t="s">
        <v>165</v>
      </c>
      <c r="B5" s="186"/>
      <c r="C5" s="186"/>
      <c r="D5" s="186"/>
      <c r="E5" s="186"/>
      <c r="F5" s="186"/>
    </row>
    <row r="6" spans="1:11" ht="36.75" customHeight="1" x14ac:dyDescent="0.25">
      <c r="A6" s="204"/>
      <c r="B6" s="204"/>
      <c r="C6" s="204"/>
      <c r="D6" s="205" t="s">
        <v>13</v>
      </c>
      <c r="E6" s="204"/>
      <c r="F6" s="204"/>
    </row>
    <row r="7" spans="1:11" ht="45" customHeight="1" x14ac:dyDescent="0.25">
      <c r="B7" s="191" t="s">
        <v>394</v>
      </c>
      <c r="C7" s="192"/>
      <c r="D7" s="192"/>
      <c r="E7" s="192"/>
    </row>
    <row r="8" spans="1:11" ht="40.5" customHeight="1" x14ac:dyDescent="0.25">
      <c r="B8" s="1"/>
      <c r="C8" s="1"/>
      <c r="D8" s="1"/>
      <c r="E8" s="1"/>
      <c r="K8" s="206"/>
    </row>
    <row r="9" spans="1:11" ht="30" x14ac:dyDescent="0.25">
      <c r="B9" s="2" t="s">
        <v>5</v>
      </c>
      <c r="C9" s="2" t="s">
        <v>0</v>
      </c>
      <c r="D9" s="2"/>
      <c r="E9" s="2" t="s">
        <v>6</v>
      </c>
    </row>
    <row r="10" spans="1:11" x14ac:dyDescent="0.25">
      <c r="B10" s="12"/>
      <c r="C10" s="12"/>
      <c r="D10" s="2"/>
      <c r="E10" s="2"/>
    </row>
    <row r="11" spans="1:11" ht="33" customHeight="1" x14ac:dyDescent="0.25">
      <c r="B11" s="4">
        <v>2721</v>
      </c>
      <c r="C11" s="5" t="s">
        <v>3</v>
      </c>
      <c r="D11" s="5"/>
      <c r="E11" s="9">
        <v>150</v>
      </c>
    </row>
    <row r="12" spans="1:11" x14ac:dyDescent="0.25">
      <c r="B12" s="6">
        <v>27213100</v>
      </c>
      <c r="C12" s="10" t="s">
        <v>11</v>
      </c>
      <c r="D12" s="10"/>
      <c r="E12" s="7">
        <v>150</v>
      </c>
    </row>
    <row r="13" spans="1:11" x14ac:dyDescent="0.25">
      <c r="B13" s="1"/>
      <c r="C13" s="1"/>
      <c r="D13" s="1"/>
      <c r="E13" s="1"/>
    </row>
    <row r="14" spans="1:11" x14ac:dyDescent="0.25">
      <c r="B14" s="1"/>
      <c r="C14" s="1"/>
      <c r="D14" s="1"/>
      <c r="E14" s="11"/>
    </row>
    <row r="15" spans="1:11" x14ac:dyDescent="0.25">
      <c r="B15" s="1" t="s">
        <v>9</v>
      </c>
      <c r="C15" s="13"/>
      <c r="D15" s="1" t="s">
        <v>7</v>
      </c>
      <c r="E15" s="11"/>
    </row>
    <row r="16" spans="1:11" x14ac:dyDescent="0.25">
      <c r="B16" s="1"/>
      <c r="D16" s="1"/>
      <c r="E16" s="11"/>
    </row>
    <row r="17" spans="2:5" x14ac:dyDescent="0.25">
      <c r="B17" s="1"/>
      <c r="C17" s="1"/>
      <c r="D17" s="1"/>
      <c r="E17" s="11"/>
    </row>
    <row r="18" spans="2:5" x14ac:dyDescent="0.25">
      <c r="B18" s="1" t="s">
        <v>4</v>
      </c>
      <c r="C18" s="3"/>
      <c r="D18" s="3" t="s">
        <v>8</v>
      </c>
      <c r="E18" s="11"/>
    </row>
  </sheetData>
  <mergeCells count="6">
    <mergeCell ref="B7:E7"/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3"/>
  <sheetViews>
    <sheetView topLeftCell="A4" workbookViewId="0">
      <selection activeCell="H33" sqref="H33"/>
    </sheetView>
  </sheetViews>
  <sheetFormatPr defaultRowHeight="15" x14ac:dyDescent="0.25"/>
  <cols>
    <col min="2" max="2" width="17.42578125" customWidth="1"/>
    <col min="3" max="3" width="29.28515625" customWidth="1"/>
    <col min="4" max="4" width="50" customWidth="1"/>
    <col min="5" max="5" width="17.5703125" customWidth="1"/>
  </cols>
  <sheetData>
    <row r="4" spans="2:7" x14ac:dyDescent="0.25">
      <c r="B4" s="186" t="s">
        <v>161</v>
      </c>
      <c r="C4" s="186"/>
      <c r="D4" s="186"/>
      <c r="E4" s="186"/>
      <c r="F4" s="186"/>
      <c r="G4" s="186"/>
    </row>
    <row r="5" spans="2:7" x14ac:dyDescent="0.25">
      <c r="B5" s="186" t="s">
        <v>162</v>
      </c>
      <c r="C5" s="186"/>
      <c r="D5" s="186"/>
      <c r="E5" s="186"/>
      <c r="F5" s="186"/>
      <c r="G5" s="186"/>
    </row>
    <row r="6" spans="2:7" x14ac:dyDescent="0.25">
      <c r="B6" s="186" t="s">
        <v>395</v>
      </c>
      <c r="C6" s="186"/>
      <c r="D6" s="186"/>
      <c r="E6" s="186"/>
      <c r="F6" s="186"/>
      <c r="G6" s="186"/>
    </row>
    <row r="7" spans="2:7" x14ac:dyDescent="0.25">
      <c r="B7" s="186" t="s">
        <v>164</v>
      </c>
      <c r="C7" s="186"/>
      <c r="D7" s="186"/>
      <c r="E7" s="186"/>
      <c r="F7" s="186"/>
      <c r="G7" s="186"/>
    </row>
    <row r="8" spans="2:7" x14ac:dyDescent="0.25">
      <c r="B8" s="186" t="s">
        <v>165</v>
      </c>
      <c r="C8" s="186"/>
      <c r="D8" s="186"/>
      <c r="E8" s="186"/>
      <c r="F8" s="186"/>
      <c r="G8" s="186"/>
    </row>
    <row r="9" spans="2:7" x14ac:dyDescent="0.25">
      <c r="B9" s="204"/>
      <c r="C9" s="204"/>
      <c r="D9" s="205" t="s">
        <v>396</v>
      </c>
      <c r="E9" s="204"/>
      <c r="F9" s="204"/>
    </row>
    <row r="10" spans="2:7" x14ac:dyDescent="0.25">
      <c r="B10" s="191" t="s">
        <v>394</v>
      </c>
      <c r="C10" s="192"/>
      <c r="D10" s="192"/>
      <c r="E10" s="192"/>
    </row>
    <row r="11" spans="2:7" x14ac:dyDescent="0.25">
      <c r="B11" s="1"/>
      <c r="C11" s="1"/>
      <c r="D11" s="1"/>
      <c r="E11" s="1"/>
    </row>
    <row r="12" spans="2:7" x14ac:dyDescent="0.25">
      <c r="B12" s="2"/>
      <c r="C12" s="2" t="s">
        <v>397</v>
      </c>
      <c r="D12" s="2" t="s">
        <v>332</v>
      </c>
      <c r="E12" s="2" t="s">
        <v>333</v>
      </c>
      <c r="F12" s="207" t="s">
        <v>59</v>
      </c>
    </row>
    <row r="13" spans="2:7" ht="30" x14ac:dyDescent="0.25">
      <c r="B13" s="12">
        <v>1</v>
      </c>
      <c r="C13" s="12" t="s">
        <v>398</v>
      </c>
      <c r="D13" s="2" t="s">
        <v>399</v>
      </c>
      <c r="E13" s="2">
        <v>2215</v>
      </c>
      <c r="F13" s="12">
        <v>245.2</v>
      </c>
    </row>
    <row r="14" spans="2:7" ht="36.75" customHeight="1" x14ac:dyDescent="0.25">
      <c r="B14" s="4"/>
      <c r="C14" s="5"/>
      <c r="D14" s="92" t="s">
        <v>400</v>
      </c>
      <c r="E14" s="9"/>
      <c r="F14" s="12"/>
    </row>
    <row r="15" spans="2:7" ht="26.25" customHeight="1" x14ac:dyDescent="0.25">
      <c r="B15" s="6">
        <v>2</v>
      </c>
      <c r="C15" s="92" t="s">
        <v>12</v>
      </c>
      <c r="D15" s="92" t="s">
        <v>401</v>
      </c>
      <c r="E15" s="7">
        <v>3111</v>
      </c>
      <c r="F15" s="12">
        <v>170</v>
      </c>
    </row>
    <row r="16" spans="2:7" x14ac:dyDescent="0.25">
      <c r="B16" s="8"/>
      <c r="C16" s="8"/>
      <c r="D16" s="8" t="s">
        <v>402</v>
      </c>
      <c r="E16" s="8"/>
      <c r="F16" s="12"/>
    </row>
    <row r="17" spans="2:6" x14ac:dyDescent="0.25">
      <c r="B17" s="180" t="s">
        <v>403</v>
      </c>
      <c r="C17" s="181"/>
      <c r="D17" s="181"/>
      <c r="E17" s="182"/>
      <c r="F17" s="12">
        <v>415.2</v>
      </c>
    </row>
    <row r="18" spans="2:6" x14ac:dyDescent="0.25">
      <c r="B18" s="64"/>
      <c r="C18" s="64"/>
      <c r="D18" s="64"/>
      <c r="E18" s="64"/>
      <c r="F18" s="139"/>
    </row>
    <row r="19" spans="2:6" x14ac:dyDescent="0.25">
      <c r="B19" s="64"/>
      <c r="C19" s="64"/>
      <c r="D19" s="64"/>
      <c r="E19" s="64"/>
      <c r="F19" s="139"/>
    </row>
    <row r="20" spans="2:6" x14ac:dyDescent="0.25">
      <c r="B20" s="1" t="s">
        <v>9</v>
      </c>
      <c r="C20" s="91"/>
      <c r="D20" s="1" t="s">
        <v>7</v>
      </c>
      <c r="E20" s="11"/>
    </row>
    <row r="21" spans="2:6" x14ac:dyDescent="0.25">
      <c r="B21" s="1"/>
      <c r="D21" s="1"/>
      <c r="E21" s="11"/>
    </row>
    <row r="22" spans="2:6" x14ac:dyDescent="0.25">
      <c r="B22" s="1"/>
      <c r="C22" s="1"/>
      <c r="D22" s="1"/>
      <c r="E22" s="11"/>
    </row>
    <row r="23" spans="2:6" ht="30" x14ac:dyDescent="0.25">
      <c r="B23" s="1" t="s">
        <v>4</v>
      </c>
      <c r="C23" s="3"/>
      <c r="D23" s="3" t="s">
        <v>8</v>
      </c>
      <c r="E23" s="11"/>
    </row>
  </sheetData>
  <mergeCells count="7">
    <mergeCell ref="B17:E17"/>
    <mergeCell ref="B4:G4"/>
    <mergeCell ref="B5:G5"/>
    <mergeCell ref="B6:G6"/>
    <mergeCell ref="B7:G7"/>
    <mergeCell ref="B8:G8"/>
    <mergeCell ref="B10:E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25"/>
  <sheetViews>
    <sheetView tabSelected="1" workbookViewId="0">
      <selection activeCell="K7" sqref="K7"/>
    </sheetView>
  </sheetViews>
  <sheetFormatPr defaultRowHeight="15" x14ac:dyDescent="0.25"/>
  <cols>
    <col min="2" max="2" width="3.85546875" customWidth="1"/>
    <col min="3" max="3" width="23.140625" customWidth="1"/>
    <col min="4" max="4" width="19.140625" customWidth="1"/>
    <col min="5" max="5" width="13.42578125" customWidth="1"/>
    <col min="6" max="6" width="15.7109375" customWidth="1"/>
  </cols>
  <sheetData>
    <row r="5" spans="2:9" x14ac:dyDescent="0.25">
      <c r="E5" s="95" t="s">
        <v>161</v>
      </c>
      <c r="F5" s="95"/>
      <c r="G5" s="95"/>
      <c r="H5" s="95"/>
      <c r="I5" s="95"/>
    </row>
    <row r="6" spans="2:9" x14ac:dyDescent="0.25">
      <c r="E6" s="95" t="s">
        <v>162</v>
      </c>
      <c r="F6" s="95"/>
      <c r="G6" s="95"/>
      <c r="H6" s="95"/>
      <c r="I6" s="95"/>
    </row>
    <row r="7" spans="2:9" x14ac:dyDescent="0.25">
      <c r="E7" s="95" t="s">
        <v>388</v>
      </c>
      <c r="F7" s="95"/>
      <c r="G7" s="95"/>
      <c r="H7" s="95"/>
      <c r="I7" s="95"/>
    </row>
    <row r="8" spans="2:9" x14ac:dyDescent="0.25">
      <c r="E8" s="95" t="s">
        <v>164</v>
      </c>
      <c r="F8" s="95"/>
      <c r="G8" s="95"/>
      <c r="H8" s="95"/>
      <c r="I8" s="95"/>
    </row>
    <row r="9" spans="2:9" x14ac:dyDescent="0.25">
      <c r="E9" s="95" t="s">
        <v>165</v>
      </c>
      <c r="F9" s="95"/>
      <c r="G9" s="95"/>
      <c r="H9" s="95"/>
      <c r="I9" s="95"/>
    </row>
    <row r="12" spans="2:9" ht="18.75" x14ac:dyDescent="0.3">
      <c r="D12" s="135" t="s">
        <v>389</v>
      </c>
      <c r="E12" s="135"/>
      <c r="F12" s="135"/>
    </row>
    <row r="14" spans="2:9" x14ac:dyDescent="0.25">
      <c r="B14" s="12" t="s">
        <v>32</v>
      </c>
      <c r="C14" s="12" t="s">
        <v>331</v>
      </c>
      <c r="D14" s="12" t="s">
        <v>332</v>
      </c>
      <c r="E14" s="12" t="s">
        <v>333</v>
      </c>
      <c r="F14" s="12" t="s">
        <v>334</v>
      </c>
    </row>
    <row r="15" spans="2:9" x14ac:dyDescent="0.25">
      <c r="B15" s="12">
        <v>1</v>
      </c>
      <c r="C15" s="12" t="s">
        <v>390</v>
      </c>
      <c r="D15" s="12" t="s">
        <v>391</v>
      </c>
      <c r="E15" s="12">
        <v>2218</v>
      </c>
      <c r="F15" s="65">
        <v>162</v>
      </c>
    </row>
    <row r="16" spans="2:9" x14ac:dyDescent="0.25">
      <c r="B16" s="12"/>
      <c r="C16" s="12"/>
      <c r="D16" s="12"/>
      <c r="E16" s="12"/>
      <c r="F16" s="12"/>
    </row>
    <row r="17" spans="2:6" x14ac:dyDescent="0.25">
      <c r="B17" s="12"/>
      <c r="C17" s="12"/>
      <c r="D17" s="12"/>
      <c r="E17" s="12"/>
      <c r="F17" s="12"/>
    </row>
    <row r="18" spans="2:6" x14ac:dyDescent="0.25">
      <c r="B18" s="12"/>
      <c r="C18" s="12"/>
      <c r="D18" s="12"/>
      <c r="E18" s="12"/>
      <c r="F18" s="12"/>
    </row>
    <row r="19" spans="2:6" x14ac:dyDescent="0.25">
      <c r="B19" s="12"/>
      <c r="C19" s="12" t="s">
        <v>2</v>
      </c>
      <c r="D19" s="12"/>
      <c r="E19" s="12"/>
      <c r="F19" s="65">
        <v>162</v>
      </c>
    </row>
    <row r="23" spans="2:6" x14ac:dyDescent="0.25">
      <c r="C23" t="s">
        <v>358</v>
      </c>
    </row>
    <row r="25" spans="2:6" x14ac:dyDescent="0.25">
      <c r="C25" t="s">
        <v>359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6"/>
  <sheetViews>
    <sheetView topLeftCell="A13" workbookViewId="0">
      <selection sqref="A1:XFD6"/>
    </sheetView>
  </sheetViews>
  <sheetFormatPr defaultRowHeight="15" x14ac:dyDescent="0.25"/>
  <cols>
    <col min="1" max="1" width="2.28515625" customWidth="1"/>
    <col min="2" max="2" width="22.42578125" customWidth="1"/>
  </cols>
  <sheetData>
    <row r="2" spans="2:29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77" t="s">
        <v>161</v>
      </c>
      <c r="S2" s="77"/>
      <c r="T2" s="77"/>
      <c r="U2" s="77"/>
      <c r="V2" s="77"/>
      <c r="W2" s="14"/>
      <c r="X2" s="14"/>
      <c r="Y2" s="14"/>
      <c r="Z2" s="14"/>
      <c r="AA2" s="14"/>
      <c r="AB2" s="14"/>
      <c r="AC2" s="14"/>
    </row>
    <row r="3" spans="2:29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77" t="s">
        <v>162</v>
      </c>
      <c r="S3" s="77"/>
      <c r="T3" s="77"/>
      <c r="U3" s="77"/>
      <c r="V3" s="77"/>
      <c r="W3" s="14"/>
      <c r="X3" s="14"/>
      <c r="Y3" s="14"/>
      <c r="Z3" s="14"/>
      <c r="AA3" s="14"/>
      <c r="AB3" s="14"/>
      <c r="AC3" s="14"/>
    </row>
    <row r="4" spans="2:29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77" t="s">
        <v>163</v>
      </c>
      <c r="S4" s="77"/>
      <c r="T4" s="77"/>
      <c r="U4" s="77"/>
      <c r="V4" s="77"/>
      <c r="W4" s="14"/>
      <c r="X4" s="14"/>
      <c r="Y4" s="14"/>
      <c r="Z4" s="14"/>
      <c r="AA4" s="14"/>
      <c r="AB4" s="14"/>
      <c r="AC4" s="14"/>
    </row>
    <row r="5" spans="2:29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54" t="s">
        <v>164</v>
      </c>
      <c r="S5" s="154"/>
      <c r="T5" s="154"/>
      <c r="U5" s="154"/>
      <c r="V5" s="154"/>
      <c r="W5" s="14"/>
      <c r="X5" s="14"/>
      <c r="Y5" s="14"/>
      <c r="Z5" s="14"/>
      <c r="AA5" s="14"/>
      <c r="AB5" s="14"/>
      <c r="AC5" s="14"/>
    </row>
    <row r="6" spans="2:29" x14ac:dyDescent="0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77" t="s">
        <v>165</v>
      </c>
      <c r="S6" s="77"/>
      <c r="T6" s="77"/>
      <c r="U6" s="77"/>
      <c r="V6" s="77"/>
      <c r="W6" s="14"/>
      <c r="X6" s="14"/>
      <c r="Y6" s="14"/>
      <c r="Z6" s="14"/>
      <c r="AA6" s="14"/>
      <c r="AB6" s="14"/>
      <c r="AC6" s="14"/>
    </row>
    <row r="7" spans="2:29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2:29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2:29" x14ac:dyDescent="0.2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2:29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2:29" ht="15.75" x14ac:dyDescent="0.25">
      <c r="B11" s="155" t="s">
        <v>166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</row>
    <row r="12" spans="2:29" x14ac:dyDescent="0.25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x14ac:dyDescent="0.25">
      <c r="B13" s="79"/>
      <c r="C13" s="79"/>
      <c r="D13" s="79">
        <v>2111</v>
      </c>
      <c r="E13" s="79">
        <v>2121</v>
      </c>
      <c r="F13" s="79">
        <v>2211</v>
      </c>
      <c r="G13" s="79">
        <v>2212</v>
      </c>
      <c r="H13" s="79">
        <v>2213</v>
      </c>
      <c r="I13" s="79">
        <v>2214</v>
      </c>
      <c r="J13" s="79">
        <v>2215</v>
      </c>
      <c r="K13" s="79">
        <v>22151</v>
      </c>
      <c r="L13" s="79">
        <v>22152</v>
      </c>
      <c r="M13" s="79">
        <v>22153</v>
      </c>
      <c r="N13" s="79">
        <v>22154</v>
      </c>
      <c r="O13" s="79">
        <v>2217</v>
      </c>
      <c r="P13" s="79">
        <v>2218</v>
      </c>
      <c r="Q13" s="79">
        <v>2221</v>
      </c>
      <c r="R13" s="79">
        <v>2222</v>
      </c>
      <c r="S13" s="79">
        <v>2224</v>
      </c>
      <c r="T13" s="79">
        <v>2231</v>
      </c>
      <c r="U13" s="80">
        <v>22311100</v>
      </c>
      <c r="V13" s="80">
        <v>22311200</v>
      </c>
      <c r="W13" s="79">
        <v>2721</v>
      </c>
      <c r="X13" s="79">
        <v>2821</v>
      </c>
      <c r="Y13" s="79"/>
      <c r="Z13" s="79"/>
      <c r="AA13" s="79">
        <v>3111</v>
      </c>
      <c r="AB13" s="79">
        <v>3112</v>
      </c>
      <c r="AC13" s="79">
        <v>3113</v>
      </c>
    </row>
    <row r="14" spans="2:29" ht="114.75" x14ac:dyDescent="0.25">
      <c r="B14" s="79" t="s">
        <v>167</v>
      </c>
      <c r="C14" s="79" t="s">
        <v>22</v>
      </c>
      <c r="D14" s="81" t="s">
        <v>168</v>
      </c>
      <c r="E14" s="81" t="s">
        <v>169</v>
      </c>
      <c r="F14" s="81" t="s">
        <v>170</v>
      </c>
      <c r="G14" s="82" t="s">
        <v>171</v>
      </c>
      <c r="H14" s="82" t="s">
        <v>172</v>
      </c>
      <c r="I14" s="82" t="s">
        <v>173</v>
      </c>
      <c r="J14" s="82" t="s">
        <v>174</v>
      </c>
      <c r="K14" s="82" t="s">
        <v>174</v>
      </c>
      <c r="L14" s="82" t="s">
        <v>175</v>
      </c>
      <c r="M14" s="82" t="s">
        <v>176</v>
      </c>
      <c r="N14" s="82" t="s">
        <v>177</v>
      </c>
      <c r="O14" s="83" t="s">
        <v>178</v>
      </c>
      <c r="P14" s="81" t="s">
        <v>179</v>
      </c>
      <c r="Q14" s="82" t="s">
        <v>14</v>
      </c>
      <c r="R14" s="84" t="s">
        <v>180</v>
      </c>
      <c r="S14" s="84" t="s">
        <v>181</v>
      </c>
      <c r="T14" s="84" t="s">
        <v>182</v>
      </c>
      <c r="U14" s="84" t="s">
        <v>183</v>
      </c>
      <c r="V14" s="84" t="s">
        <v>184</v>
      </c>
      <c r="W14" s="84" t="s">
        <v>185</v>
      </c>
      <c r="X14" s="81" t="s">
        <v>186</v>
      </c>
      <c r="Y14" s="81"/>
      <c r="Z14" s="85" t="s">
        <v>187</v>
      </c>
      <c r="AA14" s="81" t="s">
        <v>188</v>
      </c>
      <c r="AB14" s="81" t="s">
        <v>189</v>
      </c>
      <c r="AC14" s="81" t="s">
        <v>190</v>
      </c>
    </row>
    <row r="15" spans="2:29" x14ac:dyDescent="0.25">
      <c r="B15" s="79" t="s">
        <v>191</v>
      </c>
      <c r="C15" s="86">
        <f t="shared" ref="C15:C19" si="0">D15+E15+F15+G15+H15+I15+J15+O15+P15+Q15+R15+S15+T15+W15+X15+Z15</f>
        <v>3276.8</v>
      </c>
      <c r="D15" s="86">
        <v>2219.4</v>
      </c>
      <c r="E15" s="86">
        <v>328.3</v>
      </c>
      <c r="F15" s="87">
        <v>130</v>
      </c>
      <c r="G15" s="87">
        <v>35</v>
      </c>
      <c r="H15" s="86"/>
      <c r="I15" s="86">
        <v>227.2</v>
      </c>
      <c r="J15" s="86">
        <f t="shared" ref="J15:J24" si="1">K15+L15+M15+N15</f>
        <v>147.9</v>
      </c>
      <c r="K15" s="86"/>
      <c r="L15" s="86"/>
      <c r="M15" s="86"/>
      <c r="N15" s="86">
        <f>122.9+25</f>
        <v>147.9</v>
      </c>
      <c r="O15" s="86"/>
      <c r="P15" s="86"/>
      <c r="Q15" s="86">
        <v>0</v>
      </c>
      <c r="R15" s="86">
        <v>30</v>
      </c>
      <c r="S15" s="86">
        <v>109</v>
      </c>
      <c r="T15" s="86">
        <f>SUM(U15:V15)</f>
        <v>0</v>
      </c>
      <c r="U15" s="86"/>
      <c r="V15" s="86"/>
      <c r="W15" s="86"/>
      <c r="X15" s="86">
        <v>50</v>
      </c>
      <c r="Y15" s="86"/>
      <c r="Z15" s="88">
        <f t="shared" ref="Z15:Z24" si="2">AA15+AB15+AC15</f>
        <v>0</v>
      </c>
      <c r="AA15" s="86"/>
      <c r="AB15" s="86"/>
      <c r="AC15" s="86"/>
    </row>
    <row r="16" spans="2:29" x14ac:dyDescent="0.25">
      <c r="B16" s="79" t="s">
        <v>155</v>
      </c>
      <c r="C16" s="86">
        <f t="shared" si="0"/>
        <v>415.2</v>
      </c>
      <c r="D16" s="86"/>
      <c r="E16" s="86"/>
      <c r="F16" s="86"/>
      <c r="G16" s="86"/>
      <c r="H16" s="86"/>
      <c r="I16" s="86"/>
      <c r="J16" s="86">
        <f t="shared" si="1"/>
        <v>245.2</v>
      </c>
      <c r="K16" s="86"/>
      <c r="L16" s="86"/>
      <c r="M16" s="86"/>
      <c r="N16" s="87">
        <f>192.2+53</f>
        <v>245.2</v>
      </c>
      <c r="O16" s="86"/>
      <c r="P16" s="86"/>
      <c r="Q16" s="86"/>
      <c r="R16" s="86"/>
      <c r="S16" s="86"/>
      <c r="T16" s="86">
        <f>SUM(U16:V16)</f>
        <v>0</v>
      </c>
      <c r="U16" s="86"/>
      <c r="V16" s="86"/>
      <c r="W16" s="86"/>
      <c r="X16" s="86"/>
      <c r="Y16" s="86"/>
      <c r="Z16" s="88">
        <f t="shared" si="2"/>
        <v>170</v>
      </c>
      <c r="AA16" s="86">
        <f>130+40</f>
        <v>170</v>
      </c>
      <c r="AB16" s="86"/>
      <c r="AC16" s="86"/>
    </row>
    <row r="17" spans="2:29" x14ac:dyDescent="0.25">
      <c r="B17" s="79" t="s">
        <v>192</v>
      </c>
      <c r="C17" s="86">
        <f t="shared" si="0"/>
        <v>718.7</v>
      </c>
      <c r="D17" s="86">
        <f t="shared" ref="D17:I17" si="3">D18+D19</f>
        <v>492.70000000000005</v>
      </c>
      <c r="E17" s="86">
        <f t="shared" si="3"/>
        <v>85</v>
      </c>
      <c r="F17" s="86">
        <f t="shared" si="3"/>
        <v>0</v>
      </c>
      <c r="G17" s="86">
        <f t="shared" si="3"/>
        <v>0</v>
      </c>
      <c r="H17" s="86">
        <f t="shared" si="3"/>
        <v>0</v>
      </c>
      <c r="I17" s="86">
        <f t="shared" si="3"/>
        <v>0</v>
      </c>
      <c r="J17" s="86">
        <f t="shared" si="1"/>
        <v>41</v>
      </c>
      <c r="K17" s="86">
        <f t="shared" ref="K17:T17" si="4">K18+K19</f>
        <v>0</v>
      </c>
      <c r="L17" s="86">
        <f t="shared" si="4"/>
        <v>0</v>
      </c>
      <c r="M17" s="86">
        <f t="shared" si="4"/>
        <v>0</v>
      </c>
      <c r="N17" s="86">
        <f t="shared" si="4"/>
        <v>41</v>
      </c>
      <c r="O17" s="86">
        <f t="shared" si="4"/>
        <v>0</v>
      </c>
      <c r="P17" s="86">
        <f t="shared" si="4"/>
        <v>0</v>
      </c>
      <c r="Q17" s="86">
        <f t="shared" si="4"/>
        <v>100</v>
      </c>
      <c r="R17" s="86">
        <f t="shared" si="4"/>
        <v>0</v>
      </c>
      <c r="S17" s="86">
        <f t="shared" si="4"/>
        <v>0</v>
      </c>
      <c r="T17" s="86">
        <f t="shared" si="4"/>
        <v>0</v>
      </c>
      <c r="U17" s="86">
        <v>0</v>
      </c>
      <c r="V17" s="86">
        <f>V18+V19</f>
        <v>0</v>
      </c>
      <c r="W17" s="86">
        <f>W18+W19</f>
        <v>0</v>
      </c>
      <c r="X17" s="86">
        <f>X18+X19</f>
        <v>0</v>
      </c>
      <c r="Y17" s="86"/>
      <c r="Z17" s="88">
        <f t="shared" si="2"/>
        <v>0</v>
      </c>
      <c r="AA17" s="86">
        <f>AA18+AA19</f>
        <v>0</v>
      </c>
      <c r="AB17" s="86">
        <f>AB18+AB19</f>
        <v>0</v>
      </c>
      <c r="AC17" s="86">
        <f>AC18+AC19</f>
        <v>0</v>
      </c>
    </row>
    <row r="18" spans="2:29" x14ac:dyDescent="0.25">
      <c r="B18" s="79" t="s">
        <v>125</v>
      </c>
      <c r="C18" s="86">
        <f t="shared" si="0"/>
        <v>467.70000000000005</v>
      </c>
      <c r="D18" s="86">
        <v>313.60000000000002</v>
      </c>
      <c r="E18" s="86">
        <v>54.1</v>
      </c>
      <c r="F18" s="86"/>
      <c r="G18" s="86"/>
      <c r="H18" s="86"/>
      <c r="I18" s="86"/>
      <c r="J18" s="86">
        <f t="shared" si="1"/>
        <v>0</v>
      </c>
      <c r="K18" s="86"/>
      <c r="L18" s="86"/>
      <c r="M18" s="86"/>
      <c r="N18" s="86"/>
      <c r="O18" s="86"/>
      <c r="P18" s="86"/>
      <c r="Q18" s="86">
        <v>100</v>
      </c>
      <c r="R18" s="86"/>
      <c r="S18" s="86"/>
      <c r="T18" s="86">
        <f>SUM(U18:V18)</f>
        <v>0</v>
      </c>
      <c r="U18" s="86"/>
      <c r="V18" s="86"/>
      <c r="W18" s="86"/>
      <c r="X18" s="86"/>
      <c r="Y18" s="86"/>
      <c r="Z18" s="88">
        <f t="shared" si="2"/>
        <v>0</v>
      </c>
      <c r="AA18" s="86"/>
      <c r="AB18" s="86"/>
      <c r="AC18" s="86"/>
    </row>
    <row r="19" spans="2:29" x14ac:dyDescent="0.25">
      <c r="B19" s="79" t="s">
        <v>193</v>
      </c>
      <c r="C19" s="86">
        <f t="shared" si="0"/>
        <v>251</v>
      </c>
      <c r="D19" s="86">
        <v>179.1</v>
      </c>
      <c r="E19" s="86">
        <v>30.9</v>
      </c>
      <c r="F19" s="86"/>
      <c r="G19" s="86"/>
      <c r="H19" s="86"/>
      <c r="I19" s="87"/>
      <c r="J19" s="86">
        <f t="shared" si="1"/>
        <v>41</v>
      </c>
      <c r="K19" s="86"/>
      <c r="L19" s="86"/>
      <c r="M19" s="86"/>
      <c r="N19" s="86">
        <v>41</v>
      </c>
      <c r="O19" s="86"/>
      <c r="P19" s="86"/>
      <c r="Q19" s="86"/>
      <c r="R19" s="86"/>
      <c r="S19" s="86"/>
      <c r="T19" s="86">
        <f>SUM(U19:V19)</f>
        <v>0</v>
      </c>
      <c r="U19" s="86"/>
      <c r="V19" s="86"/>
      <c r="W19" s="86"/>
      <c r="X19" s="86"/>
      <c r="Y19" s="86"/>
      <c r="Z19" s="88">
        <f t="shared" si="2"/>
        <v>0</v>
      </c>
      <c r="AA19" s="86"/>
      <c r="AB19" s="86"/>
      <c r="AC19" s="86"/>
    </row>
    <row r="20" spans="2:29" x14ac:dyDescent="0.25">
      <c r="B20" s="79" t="s">
        <v>194</v>
      </c>
      <c r="C20" s="86">
        <f>C21+C23+C24</f>
        <v>552.5</v>
      </c>
      <c r="D20" s="86">
        <v>0</v>
      </c>
      <c r="E20" s="86">
        <f>E21+E22+E23+E24+E25+E26</f>
        <v>0</v>
      </c>
      <c r="F20" s="86">
        <f>F21+F22+F23+F24+F25+F26</f>
        <v>0</v>
      </c>
      <c r="G20" s="86">
        <f>G21+G22+G23+G24+G25+G26</f>
        <v>0</v>
      </c>
      <c r="H20" s="86">
        <f>H21+H22+H23+H24+H25+H26</f>
        <v>0</v>
      </c>
      <c r="I20" s="86">
        <f>I21+I22+I23+I24+I25+I26</f>
        <v>0</v>
      </c>
      <c r="J20" s="86">
        <f t="shared" si="1"/>
        <v>0</v>
      </c>
      <c r="K20" s="86">
        <f t="shared" ref="K20:X20" si="5">K21+K22+K23+K24+K25+K26</f>
        <v>0</v>
      </c>
      <c r="L20" s="86">
        <f t="shared" si="5"/>
        <v>0</v>
      </c>
      <c r="M20" s="86">
        <f t="shared" si="5"/>
        <v>0</v>
      </c>
      <c r="N20" s="86">
        <f t="shared" si="5"/>
        <v>0</v>
      </c>
      <c r="O20" s="86">
        <f t="shared" si="5"/>
        <v>0</v>
      </c>
      <c r="P20" s="86">
        <f t="shared" si="5"/>
        <v>80</v>
      </c>
      <c r="Q20" s="86">
        <f t="shared" si="5"/>
        <v>70</v>
      </c>
      <c r="R20" s="86">
        <f t="shared" si="5"/>
        <v>20</v>
      </c>
      <c r="S20" s="86">
        <f t="shared" si="5"/>
        <v>382.5</v>
      </c>
      <c r="T20" s="86">
        <f t="shared" si="5"/>
        <v>0</v>
      </c>
      <c r="U20" s="86">
        <f t="shared" si="5"/>
        <v>0</v>
      </c>
      <c r="V20" s="86">
        <f t="shared" si="5"/>
        <v>0</v>
      </c>
      <c r="W20" s="86">
        <f t="shared" si="5"/>
        <v>0</v>
      </c>
      <c r="X20" s="86">
        <f t="shared" si="5"/>
        <v>0</v>
      </c>
      <c r="Y20" s="86"/>
      <c r="Z20" s="88">
        <f t="shared" si="2"/>
        <v>0</v>
      </c>
      <c r="AA20" s="86">
        <f>AA21+AA22+AA23+AA24+AA25+AA26</f>
        <v>0</v>
      </c>
      <c r="AB20" s="86">
        <f>AB21+AB22+AB23+AB24+AB25+AB26</f>
        <v>0</v>
      </c>
      <c r="AC20" s="86">
        <f>AC21+AC22+AC23+AC24+AC25+AC26</f>
        <v>0</v>
      </c>
    </row>
    <row r="21" spans="2:29" x14ac:dyDescent="0.25">
      <c r="B21" s="79" t="s">
        <v>195</v>
      </c>
      <c r="C21" s="86">
        <f>D21+E21+F21+G21+H21+I21+J21+O21+P21+Q21+R21+S21+T21+W21+X21+Z21</f>
        <v>199</v>
      </c>
      <c r="D21" s="86"/>
      <c r="E21" s="86"/>
      <c r="F21" s="86"/>
      <c r="G21" s="86"/>
      <c r="H21" s="86"/>
      <c r="I21" s="86"/>
      <c r="J21" s="86">
        <f t="shared" si="1"/>
        <v>0</v>
      </c>
      <c r="K21" s="86"/>
      <c r="L21" s="86"/>
      <c r="M21" s="86"/>
      <c r="N21" s="86"/>
      <c r="O21" s="86"/>
      <c r="P21" s="86">
        <v>80</v>
      </c>
      <c r="Q21" s="86">
        <v>10</v>
      </c>
      <c r="R21" s="86">
        <v>20</v>
      </c>
      <c r="S21" s="86">
        <v>89</v>
      </c>
      <c r="T21" s="86">
        <f t="shared" ref="T21:T28" si="6">SUM(U21:V21)</f>
        <v>0</v>
      </c>
      <c r="U21" s="86"/>
      <c r="V21" s="86"/>
      <c r="W21" s="86"/>
      <c r="X21" s="86"/>
      <c r="Y21" s="86"/>
      <c r="Z21" s="88">
        <f t="shared" si="2"/>
        <v>0</v>
      </c>
      <c r="AA21" s="86"/>
      <c r="AB21" s="86"/>
      <c r="AC21" s="86"/>
    </row>
    <row r="22" spans="2:29" ht="30" x14ac:dyDescent="0.25">
      <c r="B22" s="79" t="s">
        <v>196</v>
      </c>
      <c r="C22" s="86">
        <f t="shared" ref="C22:C30" si="7">D22+E22+F22+G22+H22+I22+J22+O22+P22+Q22+R22+S22+T22+W22+X22+Z22</f>
        <v>0</v>
      </c>
      <c r="D22" s="86"/>
      <c r="E22" s="86"/>
      <c r="F22" s="86"/>
      <c r="G22" s="86"/>
      <c r="H22" s="86"/>
      <c r="I22" s="86"/>
      <c r="J22" s="86">
        <f t="shared" si="1"/>
        <v>0</v>
      </c>
      <c r="K22" s="86"/>
      <c r="L22" s="86"/>
      <c r="M22" s="86"/>
      <c r="N22" s="86"/>
      <c r="O22" s="86"/>
      <c r="P22" s="86"/>
      <c r="Q22" s="86"/>
      <c r="R22" s="86"/>
      <c r="S22" s="86"/>
      <c r="T22" s="86">
        <f t="shared" si="6"/>
        <v>0</v>
      </c>
      <c r="U22" s="86"/>
      <c r="V22" s="86"/>
      <c r="W22" s="86"/>
      <c r="X22" s="86"/>
      <c r="Y22" s="86"/>
      <c r="Z22" s="88">
        <f t="shared" si="2"/>
        <v>0</v>
      </c>
      <c r="AA22" s="86"/>
      <c r="AB22" s="86"/>
      <c r="AC22" s="86"/>
    </row>
    <row r="23" spans="2:29" x14ac:dyDescent="0.25">
      <c r="B23" s="79" t="s">
        <v>197</v>
      </c>
      <c r="C23" s="86">
        <f t="shared" si="7"/>
        <v>245</v>
      </c>
      <c r="D23" s="86"/>
      <c r="E23" s="86"/>
      <c r="F23" s="86"/>
      <c r="G23" s="86"/>
      <c r="H23" s="86"/>
      <c r="I23" s="86"/>
      <c r="J23" s="86">
        <f t="shared" si="1"/>
        <v>0</v>
      </c>
      <c r="K23" s="86"/>
      <c r="L23" s="86"/>
      <c r="M23" s="86"/>
      <c r="N23" s="86"/>
      <c r="O23" s="86"/>
      <c r="P23" s="86"/>
      <c r="Q23" s="86">
        <v>45</v>
      </c>
      <c r="R23" s="86"/>
      <c r="S23" s="86">
        <v>200</v>
      </c>
      <c r="T23" s="86">
        <f t="shared" si="6"/>
        <v>0</v>
      </c>
      <c r="U23" s="86"/>
      <c r="V23" s="86"/>
      <c r="W23" s="86"/>
      <c r="X23" s="86"/>
      <c r="Y23" s="86"/>
      <c r="Z23" s="88">
        <f t="shared" si="2"/>
        <v>0</v>
      </c>
      <c r="AA23" s="86"/>
      <c r="AB23" s="86"/>
      <c r="AC23" s="86"/>
    </row>
    <row r="24" spans="2:29" x14ac:dyDescent="0.25">
      <c r="B24" s="79" t="s">
        <v>198</v>
      </c>
      <c r="C24" s="86">
        <f t="shared" si="7"/>
        <v>108.5</v>
      </c>
      <c r="D24" s="86"/>
      <c r="E24" s="86"/>
      <c r="F24" s="86"/>
      <c r="G24" s="86"/>
      <c r="H24" s="86"/>
      <c r="I24" s="86"/>
      <c r="J24" s="86">
        <f t="shared" si="1"/>
        <v>0</v>
      </c>
      <c r="K24" s="86"/>
      <c r="L24" s="86"/>
      <c r="M24" s="86"/>
      <c r="N24" s="86"/>
      <c r="O24" s="86"/>
      <c r="P24" s="86"/>
      <c r="Q24" s="86">
        <v>15</v>
      </c>
      <c r="R24" s="86"/>
      <c r="S24" s="86">
        <v>93.5</v>
      </c>
      <c r="T24" s="86">
        <f t="shared" si="6"/>
        <v>0</v>
      </c>
      <c r="U24" s="86"/>
      <c r="V24" s="86"/>
      <c r="W24" s="86"/>
      <c r="X24" s="86"/>
      <c r="Y24" s="86"/>
      <c r="Z24" s="88">
        <f t="shared" si="2"/>
        <v>0</v>
      </c>
      <c r="AA24" s="86"/>
      <c r="AB24" s="86"/>
      <c r="AC24" s="86"/>
    </row>
    <row r="25" spans="2:29" x14ac:dyDescent="0.25">
      <c r="B25" s="79" t="s">
        <v>199</v>
      </c>
      <c r="C25" s="86">
        <f t="shared" si="7"/>
        <v>0</v>
      </c>
      <c r="D25" s="86"/>
      <c r="E25" s="86"/>
      <c r="F25" s="86"/>
      <c r="G25" s="86"/>
      <c r="H25" s="86"/>
      <c r="I25" s="86"/>
      <c r="J25" s="86">
        <f>K25+L25+M25+N25</f>
        <v>0</v>
      </c>
      <c r="K25" s="86"/>
      <c r="L25" s="86"/>
      <c r="M25" s="86"/>
      <c r="N25" s="86"/>
      <c r="O25" s="86"/>
      <c r="P25" s="86"/>
      <c r="Q25" s="86"/>
      <c r="R25" s="86"/>
      <c r="S25" s="86"/>
      <c r="T25" s="86">
        <f t="shared" si="6"/>
        <v>0</v>
      </c>
      <c r="U25" s="86"/>
      <c r="V25" s="86"/>
      <c r="W25" s="86"/>
      <c r="X25" s="86"/>
      <c r="Y25" s="86"/>
      <c r="Z25" s="88">
        <f>AA25+AB25+AC25</f>
        <v>0</v>
      </c>
      <c r="AA25" s="86"/>
      <c r="AB25" s="86"/>
      <c r="AC25" s="86"/>
    </row>
    <row r="26" spans="2:29" ht="45" x14ac:dyDescent="0.25">
      <c r="B26" s="79" t="s">
        <v>200</v>
      </c>
      <c r="C26" s="86">
        <f t="shared" si="7"/>
        <v>0</v>
      </c>
      <c r="D26" s="86"/>
      <c r="E26" s="86"/>
      <c r="F26" s="86"/>
      <c r="G26" s="86"/>
      <c r="H26" s="86"/>
      <c r="I26" s="86"/>
      <c r="J26" s="86">
        <f>K26+L26+M26+N26</f>
        <v>0</v>
      </c>
      <c r="K26" s="86"/>
      <c r="L26" s="86"/>
      <c r="M26" s="86"/>
      <c r="N26" s="86"/>
      <c r="O26" s="86"/>
      <c r="P26" s="86"/>
      <c r="Q26" s="86"/>
      <c r="R26" s="86"/>
      <c r="S26" s="86"/>
      <c r="T26" s="86">
        <f t="shared" si="6"/>
        <v>0</v>
      </c>
      <c r="U26" s="86"/>
      <c r="V26" s="86"/>
      <c r="W26" s="86"/>
      <c r="X26" s="86"/>
      <c r="Y26" s="86"/>
      <c r="Z26" s="88">
        <f>AA26+AB26+AC26</f>
        <v>0</v>
      </c>
      <c r="AA26" s="86"/>
      <c r="AB26" s="86"/>
      <c r="AC26" s="86"/>
    </row>
    <row r="27" spans="2:29" x14ac:dyDescent="0.25">
      <c r="B27" s="79" t="s">
        <v>201</v>
      </c>
      <c r="C27" s="86">
        <f t="shared" si="7"/>
        <v>0</v>
      </c>
      <c r="D27" s="86"/>
      <c r="E27" s="86"/>
      <c r="F27" s="86"/>
      <c r="G27" s="86"/>
      <c r="H27" s="86"/>
      <c r="I27" s="86"/>
      <c r="J27" s="86">
        <f>K27+L27+M27+N27</f>
        <v>0</v>
      </c>
      <c r="K27" s="86"/>
      <c r="L27" s="86"/>
      <c r="M27" s="86"/>
      <c r="N27" s="86"/>
      <c r="O27" s="86"/>
      <c r="P27" s="86"/>
      <c r="Q27" s="86"/>
      <c r="R27" s="86"/>
      <c r="S27" s="86"/>
      <c r="T27" s="86">
        <f t="shared" si="6"/>
        <v>0</v>
      </c>
      <c r="U27" s="86"/>
      <c r="V27" s="86"/>
      <c r="W27" s="86"/>
      <c r="X27" s="86"/>
      <c r="Y27" s="86"/>
      <c r="Z27" s="88">
        <f>AA27+AB27+AC27</f>
        <v>0</v>
      </c>
      <c r="AA27" s="86"/>
      <c r="AB27" s="86"/>
      <c r="AC27" s="86"/>
    </row>
    <row r="28" spans="2:29" x14ac:dyDescent="0.25">
      <c r="B28" s="79" t="s">
        <v>202</v>
      </c>
      <c r="C28" s="86">
        <f t="shared" si="7"/>
        <v>150</v>
      </c>
      <c r="D28" s="86"/>
      <c r="E28" s="86"/>
      <c r="F28" s="86"/>
      <c r="G28" s="86"/>
      <c r="H28" s="86"/>
      <c r="I28" s="86"/>
      <c r="J28" s="86">
        <f>K28+L28+M28+N28</f>
        <v>0</v>
      </c>
      <c r="K28" s="86"/>
      <c r="L28" s="86"/>
      <c r="M28" s="86"/>
      <c r="N28" s="86"/>
      <c r="O28" s="86"/>
      <c r="P28" s="86"/>
      <c r="Q28" s="86"/>
      <c r="R28" s="86"/>
      <c r="S28" s="86"/>
      <c r="T28" s="86">
        <f t="shared" si="6"/>
        <v>0</v>
      </c>
      <c r="U28" s="86"/>
      <c r="V28" s="86"/>
      <c r="W28" s="86">
        <v>150</v>
      </c>
      <c r="X28" s="86"/>
      <c r="Y28" s="86"/>
      <c r="Z28" s="88">
        <f>AA28+AB28+AC28</f>
        <v>0</v>
      </c>
      <c r="AA28" s="86"/>
      <c r="AB28" s="86"/>
      <c r="AC28" s="86"/>
    </row>
    <row r="29" spans="2:29" x14ac:dyDescent="0.25">
      <c r="B29" s="79" t="s">
        <v>203</v>
      </c>
      <c r="C29" s="86">
        <f>C15+C16+C17+C20+C28</f>
        <v>5113.2</v>
      </c>
      <c r="D29" s="86">
        <f t="shared" ref="D29:AC29" si="8">D15+D16+D17+D20+D28</f>
        <v>2712.1000000000004</v>
      </c>
      <c r="E29" s="86">
        <f t="shared" si="8"/>
        <v>413.3</v>
      </c>
      <c r="F29" s="86">
        <f t="shared" si="8"/>
        <v>130</v>
      </c>
      <c r="G29" s="86">
        <f t="shared" si="8"/>
        <v>35</v>
      </c>
      <c r="H29" s="86">
        <f t="shared" si="8"/>
        <v>0</v>
      </c>
      <c r="I29" s="86">
        <f t="shared" si="8"/>
        <v>227.2</v>
      </c>
      <c r="J29" s="86">
        <f t="shared" si="8"/>
        <v>434.1</v>
      </c>
      <c r="K29" s="86">
        <f t="shared" si="8"/>
        <v>0</v>
      </c>
      <c r="L29" s="86">
        <f t="shared" si="8"/>
        <v>0</v>
      </c>
      <c r="M29" s="86">
        <f t="shared" si="8"/>
        <v>0</v>
      </c>
      <c r="N29" s="86">
        <f t="shared" si="8"/>
        <v>434.1</v>
      </c>
      <c r="O29" s="86">
        <f t="shared" si="8"/>
        <v>0</v>
      </c>
      <c r="P29" s="86">
        <f t="shared" si="8"/>
        <v>80</v>
      </c>
      <c r="Q29" s="86">
        <f t="shared" si="8"/>
        <v>170</v>
      </c>
      <c r="R29" s="86">
        <f t="shared" si="8"/>
        <v>50</v>
      </c>
      <c r="S29" s="86">
        <f t="shared" si="8"/>
        <v>491.5</v>
      </c>
      <c r="T29" s="86">
        <f t="shared" si="8"/>
        <v>0</v>
      </c>
      <c r="U29" s="86">
        <f t="shared" si="8"/>
        <v>0</v>
      </c>
      <c r="V29" s="86">
        <f t="shared" si="8"/>
        <v>0</v>
      </c>
      <c r="W29" s="86">
        <f t="shared" si="8"/>
        <v>150</v>
      </c>
      <c r="X29" s="86">
        <f t="shared" si="8"/>
        <v>50</v>
      </c>
      <c r="Y29" s="86">
        <f t="shared" si="8"/>
        <v>0</v>
      </c>
      <c r="Z29" s="86">
        <f t="shared" si="8"/>
        <v>170</v>
      </c>
      <c r="AA29" s="86">
        <f t="shared" si="8"/>
        <v>170</v>
      </c>
      <c r="AB29" s="86">
        <f t="shared" si="8"/>
        <v>0</v>
      </c>
      <c r="AC29" s="86">
        <f t="shared" si="8"/>
        <v>0</v>
      </c>
    </row>
    <row r="30" spans="2:29" x14ac:dyDescent="0.25">
      <c r="B30" s="89" t="s">
        <v>204</v>
      </c>
      <c r="C30" s="86">
        <f t="shared" si="7"/>
        <v>162</v>
      </c>
      <c r="D30" s="86"/>
      <c r="E30" s="86"/>
      <c r="F30" s="86"/>
      <c r="G30" s="86"/>
      <c r="H30" s="86"/>
      <c r="I30" s="86"/>
      <c r="J30" s="86">
        <f>K30+L30+M30+N30</f>
        <v>0</v>
      </c>
      <c r="K30" s="86"/>
      <c r="L30" s="86"/>
      <c r="M30" s="86"/>
      <c r="N30" s="86"/>
      <c r="O30" s="86"/>
      <c r="P30" s="86">
        <v>162</v>
      </c>
      <c r="Q30" s="86"/>
      <c r="R30" s="86"/>
      <c r="S30" s="86"/>
      <c r="T30" s="86">
        <f>SUM(U30:V30)</f>
        <v>0</v>
      </c>
      <c r="U30" s="86"/>
      <c r="V30" s="86"/>
      <c r="W30" s="86"/>
      <c r="X30" s="86"/>
      <c r="Y30" s="86"/>
      <c r="Z30" s="88">
        <f>AA30+AB30+AC30</f>
        <v>0</v>
      </c>
      <c r="AA30" s="86"/>
      <c r="AB30" s="86"/>
      <c r="AC30" s="86"/>
    </row>
    <row r="31" spans="2:29" x14ac:dyDescent="0.25">
      <c r="B31" s="89" t="s">
        <v>147</v>
      </c>
      <c r="C31" s="86">
        <f>C29+C30</f>
        <v>5275.2</v>
      </c>
      <c r="D31" s="86">
        <f t="shared" ref="D31:AC31" si="9">D29+D30</f>
        <v>2712.1000000000004</v>
      </c>
      <c r="E31" s="86">
        <f t="shared" si="9"/>
        <v>413.3</v>
      </c>
      <c r="F31" s="86">
        <f t="shared" si="9"/>
        <v>130</v>
      </c>
      <c r="G31" s="86">
        <f t="shared" si="9"/>
        <v>35</v>
      </c>
      <c r="H31" s="86">
        <f t="shared" si="9"/>
        <v>0</v>
      </c>
      <c r="I31" s="86">
        <f t="shared" si="9"/>
        <v>227.2</v>
      </c>
      <c r="J31" s="86">
        <f t="shared" si="9"/>
        <v>434.1</v>
      </c>
      <c r="K31" s="86">
        <f t="shared" si="9"/>
        <v>0</v>
      </c>
      <c r="L31" s="86">
        <f t="shared" si="9"/>
        <v>0</v>
      </c>
      <c r="M31" s="86">
        <f t="shared" si="9"/>
        <v>0</v>
      </c>
      <c r="N31" s="86">
        <f t="shared" si="9"/>
        <v>434.1</v>
      </c>
      <c r="O31" s="86">
        <f t="shared" si="9"/>
        <v>0</v>
      </c>
      <c r="P31" s="86">
        <f t="shared" si="9"/>
        <v>242</v>
      </c>
      <c r="Q31" s="86">
        <f t="shared" si="9"/>
        <v>170</v>
      </c>
      <c r="R31" s="86">
        <f t="shared" si="9"/>
        <v>50</v>
      </c>
      <c r="S31" s="86">
        <f t="shared" si="9"/>
        <v>491.5</v>
      </c>
      <c r="T31" s="86">
        <f t="shared" si="9"/>
        <v>0</v>
      </c>
      <c r="U31" s="86">
        <f t="shared" si="9"/>
        <v>0</v>
      </c>
      <c r="V31" s="86">
        <f t="shared" si="9"/>
        <v>0</v>
      </c>
      <c r="W31" s="86">
        <f t="shared" si="9"/>
        <v>150</v>
      </c>
      <c r="X31" s="86">
        <f t="shared" si="9"/>
        <v>50</v>
      </c>
      <c r="Y31" s="86">
        <f t="shared" si="9"/>
        <v>0</v>
      </c>
      <c r="Z31" s="86">
        <f t="shared" si="9"/>
        <v>170</v>
      </c>
      <c r="AA31" s="86">
        <f t="shared" si="9"/>
        <v>170</v>
      </c>
      <c r="AB31" s="86">
        <f t="shared" si="9"/>
        <v>0</v>
      </c>
      <c r="AC31" s="86">
        <f t="shared" si="9"/>
        <v>0</v>
      </c>
    </row>
    <row r="32" spans="2:29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2:29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2:29" ht="15.75" x14ac:dyDescent="0.25">
      <c r="B34" s="14"/>
      <c r="C34" s="14"/>
      <c r="D34" s="14"/>
      <c r="E34" s="14"/>
      <c r="F34" s="14"/>
      <c r="G34" s="14"/>
      <c r="H34" s="156" t="s">
        <v>205</v>
      </c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4"/>
      <c r="Y34" s="14"/>
      <c r="Z34" s="14"/>
      <c r="AA34" s="14"/>
      <c r="AB34" s="14"/>
      <c r="AC34" s="14"/>
    </row>
    <row r="35" spans="2:29" ht="15.75" x14ac:dyDescent="0.25">
      <c r="B35" s="14"/>
      <c r="C35" s="14"/>
      <c r="D35" s="14"/>
      <c r="E35" s="14"/>
      <c r="F35" s="14"/>
      <c r="G35" s="14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14"/>
      <c r="Y35" s="14"/>
      <c r="Z35" s="14"/>
      <c r="AA35" s="14"/>
      <c r="AB35" s="14"/>
      <c r="AC35" s="14"/>
    </row>
    <row r="36" spans="2:29" ht="15.75" x14ac:dyDescent="0.25">
      <c r="B36" s="14"/>
      <c r="C36" s="14"/>
      <c r="D36" s="14"/>
      <c r="E36" s="14"/>
      <c r="F36" s="14"/>
      <c r="G36" s="14"/>
      <c r="H36" s="90" t="s">
        <v>206</v>
      </c>
      <c r="I36" s="90" t="s">
        <v>207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14"/>
      <c r="Y36" s="14"/>
      <c r="Z36" s="14"/>
      <c r="AA36" s="14"/>
      <c r="AB36" s="14"/>
      <c r="AC36" s="14"/>
    </row>
  </sheetData>
  <mergeCells count="3">
    <mergeCell ref="R5:V5"/>
    <mergeCell ref="B11:AC11"/>
    <mergeCell ref="H34:W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32"/>
  <sheetViews>
    <sheetView workbookViewId="0">
      <selection activeCell="J35" sqref="J35"/>
    </sheetView>
  </sheetViews>
  <sheetFormatPr defaultRowHeight="15" x14ac:dyDescent="0.25"/>
  <cols>
    <col min="1" max="1" width="6" customWidth="1"/>
    <col min="2" max="2" width="19.7109375" customWidth="1"/>
    <col min="3" max="3" width="7.5703125" customWidth="1"/>
    <col min="4" max="4" width="7" customWidth="1"/>
    <col min="5" max="5" width="7.5703125" customWidth="1"/>
    <col min="6" max="6" width="6" customWidth="1"/>
    <col min="7" max="7" width="6.5703125" customWidth="1"/>
    <col min="8" max="8" width="5.7109375" customWidth="1"/>
    <col min="9" max="9" width="7.28515625" customWidth="1"/>
    <col min="10" max="10" width="5.7109375" customWidth="1"/>
    <col min="11" max="11" width="6.28515625" customWidth="1"/>
    <col min="12" max="12" width="7.140625" customWidth="1"/>
    <col min="13" max="13" width="6.140625" customWidth="1"/>
    <col min="14" max="14" width="6.85546875" customWidth="1"/>
    <col min="15" max="15" width="6.140625" customWidth="1"/>
    <col min="16" max="16" width="6.5703125" customWidth="1"/>
    <col min="17" max="17" width="6.28515625" customWidth="1"/>
    <col min="18" max="18" width="6.42578125" customWidth="1"/>
    <col min="19" max="19" width="6.28515625" customWidth="1"/>
    <col min="20" max="20" width="5.42578125" customWidth="1"/>
    <col min="21" max="21" width="5.7109375" customWidth="1"/>
    <col min="22" max="22" width="6.42578125" customWidth="1"/>
    <col min="23" max="23" width="5" customWidth="1"/>
    <col min="24" max="26" width="5.85546875" customWidth="1"/>
    <col min="27" max="27" width="7" customWidth="1"/>
    <col min="28" max="28" width="5.85546875" customWidth="1"/>
  </cols>
  <sheetData>
    <row r="3" spans="1:30" x14ac:dyDescent="0.25">
      <c r="R3" s="95" t="s">
        <v>161</v>
      </c>
      <c r="S3" s="95"/>
      <c r="T3" s="95"/>
      <c r="U3" s="95"/>
      <c r="V3" s="95"/>
    </row>
    <row r="4" spans="1:30" x14ac:dyDescent="0.25">
      <c r="R4" s="95" t="s">
        <v>305</v>
      </c>
      <c r="S4" s="95"/>
      <c r="T4" s="95"/>
      <c r="U4" s="95"/>
      <c r="V4" s="95"/>
    </row>
    <row r="5" spans="1:30" x14ac:dyDescent="0.25">
      <c r="R5" s="95" t="s">
        <v>306</v>
      </c>
      <c r="S5" s="95"/>
      <c r="T5" s="95"/>
      <c r="U5" s="95"/>
      <c r="V5" s="95"/>
    </row>
    <row r="6" spans="1:30" x14ac:dyDescent="0.25">
      <c r="R6" s="154" t="s">
        <v>164</v>
      </c>
      <c r="S6" s="154"/>
      <c r="T6" s="154"/>
      <c r="U6" s="154"/>
      <c r="V6" s="154"/>
    </row>
    <row r="7" spans="1:30" x14ac:dyDescent="0.25">
      <c r="R7" s="95" t="s">
        <v>165</v>
      </c>
      <c r="S7" s="95"/>
      <c r="T7" s="95"/>
      <c r="U7" s="95"/>
      <c r="V7" s="95"/>
    </row>
    <row r="12" spans="1:30" ht="18.75" x14ac:dyDescent="0.3">
      <c r="A12" s="14"/>
      <c r="B12" s="187" t="s">
        <v>307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29"/>
      <c r="AB12" s="129"/>
      <c r="AC12" s="14"/>
      <c r="AD12" s="14"/>
    </row>
    <row r="13" spans="1:30" x14ac:dyDescent="0.25">
      <c r="A13" s="14"/>
      <c r="B13" s="130"/>
      <c r="C13" s="202"/>
      <c r="D13" s="202"/>
      <c r="E13" s="202"/>
      <c r="F13" s="202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202"/>
      <c r="AB13" s="202"/>
      <c r="AC13" s="202"/>
      <c r="AD13" s="202"/>
    </row>
    <row r="14" spans="1:30" x14ac:dyDescent="0.25">
      <c r="AA14" s="203"/>
      <c r="AB14" s="203"/>
      <c r="AC14" s="203"/>
      <c r="AD14" s="203"/>
    </row>
    <row r="15" spans="1:30" x14ac:dyDescent="0.25">
      <c r="A15" s="196" t="s">
        <v>32</v>
      </c>
      <c r="B15" s="196" t="s">
        <v>308</v>
      </c>
      <c r="C15" s="193" t="s">
        <v>22</v>
      </c>
      <c r="D15" s="194"/>
      <c r="E15" s="193" t="s">
        <v>309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4"/>
    </row>
    <row r="16" spans="1:30" x14ac:dyDescent="0.25">
      <c r="A16" s="197"/>
      <c r="B16" s="197"/>
      <c r="C16" s="200" t="s">
        <v>310</v>
      </c>
      <c r="D16" s="200" t="s">
        <v>1</v>
      </c>
      <c r="E16" s="193" t="s">
        <v>311</v>
      </c>
      <c r="F16" s="194"/>
      <c r="G16" s="193" t="s">
        <v>312</v>
      </c>
      <c r="H16" s="194"/>
      <c r="I16" s="193" t="s">
        <v>313</v>
      </c>
      <c r="J16" s="194"/>
      <c r="K16" s="193" t="s">
        <v>314</v>
      </c>
      <c r="L16" s="194"/>
      <c r="M16" s="193" t="s">
        <v>315</v>
      </c>
      <c r="N16" s="194"/>
      <c r="O16" s="193" t="s">
        <v>316</v>
      </c>
      <c r="P16" s="194"/>
      <c r="Q16" s="193" t="s">
        <v>317</v>
      </c>
      <c r="R16" s="194"/>
      <c r="S16" s="193" t="s">
        <v>318</v>
      </c>
      <c r="T16" s="194"/>
      <c r="U16" s="193" t="s">
        <v>319</v>
      </c>
      <c r="V16" s="194"/>
      <c r="W16" s="193" t="s">
        <v>320</v>
      </c>
      <c r="X16" s="194"/>
      <c r="Y16" s="193" t="s">
        <v>321</v>
      </c>
      <c r="Z16" s="194"/>
      <c r="AA16" s="193" t="s">
        <v>322</v>
      </c>
      <c r="AB16" s="194"/>
    </row>
    <row r="17" spans="1:30" x14ac:dyDescent="0.25">
      <c r="A17" s="198"/>
      <c r="B17" s="198"/>
      <c r="C17" s="201"/>
      <c r="D17" s="201"/>
      <c r="E17" s="131" t="s">
        <v>310</v>
      </c>
      <c r="F17" s="131" t="s">
        <v>1</v>
      </c>
      <c r="G17" s="131" t="s">
        <v>310</v>
      </c>
      <c r="H17" s="131" t="s">
        <v>1</v>
      </c>
      <c r="I17" s="131" t="s">
        <v>310</v>
      </c>
      <c r="J17" s="131" t="s">
        <v>1</v>
      </c>
      <c r="K17" s="131" t="s">
        <v>310</v>
      </c>
      <c r="L17" s="131" t="s">
        <v>1</v>
      </c>
      <c r="M17" s="131" t="s">
        <v>310</v>
      </c>
      <c r="N17" s="131" t="s">
        <v>1</v>
      </c>
      <c r="O17" s="131" t="s">
        <v>310</v>
      </c>
      <c r="P17" s="131" t="s">
        <v>1</v>
      </c>
      <c r="Q17" s="131" t="s">
        <v>310</v>
      </c>
      <c r="R17" s="131" t="s">
        <v>1</v>
      </c>
      <c r="S17" s="131" t="s">
        <v>310</v>
      </c>
      <c r="T17" s="131" t="s">
        <v>1</v>
      </c>
      <c r="U17" s="131" t="s">
        <v>310</v>
      </c>
      <c r="V17" s="131" t="s">
        <v>1</v>
      </c>
      <c r="W17" s="131" t="s">
        <v>310</v>
      </c>
      <c r="X17" s="131" t="s">
        <v>1</v>
      </c>
      <c r="Y17" s="131" t="s">
        <v>310</v>
      </c>
      <c r="Z17" s="131" t="s">
        <v>1</v>
      </c>
      <c r="AA17" s="131" t="s">
        <v>310</v>
      </c>
      <c r="AB17" s="131" t="s">
        <v>1</v>
      </c>
      <c r="AC17" s="14"/>
      <c r="AD17" s="14"/>
    </row>
    <row r="18" spans="1:30" x14ac:dyDescent="0.25">
      <c r="A18" s="131">
        <v>1</v>
      </c>
      <c r="B18" s="131">
        <v>2</v>
      </c>
      <c r="C18" s="131">
        <v>3</v>
      </c>
      <c r="D18" s="131">
        <v>4</v>
      </c>
      <c r="E18" s="131">
        <v>5</v>
      </c>
      <c r="F18" s="131">
        <v>6</v>
      </c>
      <c r="G18" s="131">
        <v>7</v>
      </c>
      <c r="H18" s="131">
        <v>8</v>
      </c>
      <c r="I18" s="131">
        <v>9</v>
      </c>
      <c r="J18" s="131">
        <v>10</v>
      </c>
      <c r="K18" s="131">
        <v>11</v>
      </c>
      <c r="L18" s="131">
        <v>12</v>
      </c>
      <c r="M18" s="131">
        <v>13</v>
      </c>
      <c r="N18" s="131">
        <v>14</v>
      </c>
      <c r="O18" s="131">
        <v>15</v>
      </c>
      <c r="P18" s="131">
        <v>16</v>
      </c>
      <c r="Q18" s="131">
        <v>17</v>
      </c>
      <c r="R18" s="131">
        <v>18</v>
      </c>
      <c r="S18" s="131">
        <v>19</v>
      </c>
      <c r="T18" s="131">
        <v>20</v>
      </c>
      <c r="U18" s="131">
        <v>21</v>
      </c>
      <c r="V18" s="131">
        <v>22</v>
      </c>
      <c r="W18" s="131">
        <v>23</v>
      </c>
      <c r="X18" s="131">
        <v>24</v>
      </c>
      <c r="Y18" s="131">
        <v>25</v>
      </c>
      <c r="Z18" s="131">
        <v>26</v>
      </c>
      <c r="AA18" s="131">
        <v>27</v>
      </c>
      <c r="AB18" s="131">
        <v>28</v>
      </c>
    </row>
    <row r="19" spans="1:30" x14ac:dyDescent="0.25">
      <c r="A19" s="131"/>
      <c r="B19" s="131" t="s">
        <v>22</v>
      </c>
      <c r="C19" s="132">
        <f>C20+C21+C22+C23+C24+C25+C26+C27+C28</f>
        <v>102.7</v>
      </c>
      <c r="D19" s="132">
        <v>258</v>
      </c>
      <c r="E19" s="132">
        <f>E20+E21+E22+E23+E24+E25+E26+E27+E28</f>
        <v>17.100000000000001</v>
      </c>
      <c r="F19" s="132">
        <f t="shared" ref="F19:AB19" si="0">F20+F21+F22+F23+F24+F25+F26+F27+F28</f>
        <v>43.024000000000001</v>
      </c>
      <c r="G19" s="132">
        <f t="shared" si="0"/>
        <v>15.2</v>
      </c>
      <c r="H19" s="132">
        <f t="shared" si="0"/>
        <v>38.151999999999994</v>
      </c>
      <c r="I19" s="132">
        <f t="shared" si="0"/>
        <v>12.799999999999999</v>
      </c>
      <c r="J19" s="132">
        <f t="shared" si="0"/>
        <v>32.128</v>
      </c>
      <c r="K19" s="132">
        <f t="shared" si="0"/>
        <v>7.7</v>
      </c>
      <c r="L19" s="132">
        <f t="shared" si="0"/>
        <v>19.327000000000002</v>
      </c>
      <c r="M19" s="132">
        <f t="shared" si="0"/>
        <v>5.9</v>
      </c>
      <c r="N19" s="132">
        <f t="shared" si="0"/>
        <v>14.808999999999997</v>
      </c>
      <c r="O19" s="132">
        <f t="shared" si="0"/>
        <v>4.2</v>
      </c>
      <c r="P19" s="132">
        <f t="shared" si="0"/>
        <v>10.542</v>
      </c>
      <c r="Q19" s="132">
        <f t="shared" si="0"/>
        <v>2.6999999999999997</v>
      </c>
      <c r="R19" s="132">
        <f t="shared" si="0"/>
        <v>6.7769999999999992</v>
      </c>
      <c r="S19" s="132">
        <f t="shared" si="0"/>
        <v>3.8000000000000003</v>
      </c>
      <c r="T19" s="132">
        <f t="shared" si="0"/>
        <v>9.5380000000000003</v>
      </c>
      <c r="U19" s="132">
        <f t="shared" si="0"/>
        <v>7.8</v>
      </c>
      <c r="V19" s="132">
        <f t="shared" si="0"/>
        <v>19.577999999999996</v>
      </c>
      <c r="W19" s="132">
        <f t="shared" si="0"/>
        <v>9.7000000000000011</v>
      </c>
      <c r="X19" s="132">
        <f t="shared" si="0"/>
        <v>24.346999999999998</v>
      </c>
      <c r="Y19" s="132">
        <f t="shared" si="0"/>
        <v>8.3000000000000007</v>
      </c>
      <c r="Z19" s="132">
        <f t="shared" si="0"/>
        <v>20.832999999999998</v>
      </c>
      <c r="AA19" s="132">
        <f t="shared" si="0"/>
        <v>7.5</v>
      </c>
      <c r="AB19" s="132">
        <f t="shared" si="0"/>
        <v>18.824999999999999</v>
      </c>
      <c r="AC19" s="14"/>
      <c r="AD19" s="14"/>
    </row>
    <row r="20" spans="1:30" x14ac:dyDescent="0.25">
      <c r="A20" s="131">
        <v>1</v>
      </c>
      <c r="B20" s="133" t="s">
        <v>323</v>
      </c>
      <c r="C20" s="132">
        <f>E20+G20+I20+K20+M20+O20+Q20+S20+U20+W20+Y20+AA20</f>
        <v>22.5</v>
      </c>
      <c r="D20" s="132">
        <v>56.6</v>
      </c>
      <c r="E20" s="132">
        <f>3.5+1.2</f>
        <v>4.7</v>
      </c>
      <c r="F20" s="132">
        <v>11.9</v>
      </c>
      <c r="G20" s="132">
        <f>2.8+1.3</f>
        <v>4.0999999999999996</v>
      </c>
      <c r="H20" s="132">
        <f t="shared" ref="H20:H26" si="1">G20*2.51</f>
        <v>10.290999999999999</v>
      </c>
      <c r="I20" s="132">
        <f>2.6+0.8</f>
        <v>3.4000000000000004</v>
      </c>
      <c r="J20" s="132">
        <f t="shared" ref="J20:J26" si="2">I20*2.51</f>
        <v>8.5340000000000007</v>
      </c>
      <c r="K20" s="132">
        <f>0.8+0.7</f>
        <v>1.5</v>
      </c>
      <c r="L20" s="132">
        <f t="shared" ref="L20:L26" si="3">K20*2.51</f>
        <v>3.7649999999999997</v>
      </c>
      <c r="M20" s="132">
        <f>0.6+0.5</f>
        <v>1.1000000000000001</v>
      </c>
      <c r="N20" s="132">
        <f t="shared" ref="N20:N26" si="4">M20*2.51</f>
        <v>2.7610000000000001</v>
      </c>
      <c r="O20" s="132">
        <v>0.7</v>
      </c>
      <c r="P20" s="132">
        <f t="shared" ref="P20:P26" si="5">O20*2.51</f>
        <v>1.7569999999999997</v>
      </c>
      <c r="Q20" s="132">
        <v>0.7</v>
      </c>
      <c r="R20" s="132">
        <f t="shared" ref="R20:R26" si="6">Q20*2.51</f>
        <v>1.7569999999999997</v>
      </c>
      <c r="S20" s="132">
        <v>0.5</v>
      </c>
      <c r="T20" s="132">
        <f t="shared" ref="T20:T26" si="7">S20*2.51</f>
        <v>1.2549999999999999</v>
      </c>
      <c r="U20" s="132">
        <v>0.8</v>
      </c>
      <c r="V20" s="132">
        <f t="shared" ref="V20:V26" si="8">U20*2.51</f>
        <v>2.008</v>
      </c>
      <c r="W20" s="132">
        <f>1.2+0.5</f>
        <v>1.7</v>
      </c>
      <c r="X20" s="132">
        <f t="shared" ref="X20:X26" si="9">W20*2.51</f>
        <v>4.2669999999999995</v>
      </c>
      <c r="Y20" s="132">
        <f>1.5+0.5</f>
        <v>2</v>
      </c>
      <c r="Z20" s="132">
        <f t="shared" ref="Z20:Z26" si="10">Y20*2.51</f>
        <v>5.0199999999999996</v>
      </c>
      <c r="AA20" s="132">
        <f>0.8+0.5</f>
        <v>1.3</v>
      </c>
      <c r="AB20" s="132">
        <f t="shared" ref="AB20:AB26" si="11">AA20*2.51</f>
        <v>3.2629999999999999</v>
      </c>
    </row>
    <row r="21" spans="1:30" x14ac:dyDescent="0.25">
      <c r="A21" s="131">
        <v>2</v>
      </c>
      <c r="B21" s="133" t="s">
        <v>148</v>
      </c>
      <c r="C21" s="132">
        <f>E21+G21+I21+K21+M21+O21+Q21+S21+U21+W21+Y21+AA21</f>
        <v>42.2</v>
      </c>
      <c r="D21" s="132">
        <f>C21*2.51</f>
        <v>105.922</v>
      </c>
      <c r="E21" s="132">
        <v>5.8</v>
      </c>
      <c r="F21" s="132">
        <f t="shared" ref="F21:F26" si="12">E21*2.51</f>
        <v>14.557999999999998</v>
      </c>
      <c r="G21" s="132">
        <v>5.6</v>
      </c>
      <c r="H21" s="132">
        <f t="shared" si="1"/>
        <v>14.055999999999997</v>
      </c>
      <c r="I21" s="132">
        <v>4.8</v>
      </c>
      <c r="J21" s="132">
        <f t="shared" si="2"/>
        <v>12.047999999999998</v>
      </c>
      <c r="K21" s="132">
        <v>3.5</v>
      </c>
      <c r="L21" s="132">
        <f t="shared" si="3"/>
        <v>8.7850000000000001</v>
      </c>
      <c r="M21" s="132">
        <v>2.5</v>
      </c>
      <c r="N21" s="132">
        <f t="shared" si="4"/>
        <v>6.2749999999999995</v>
      </c>
      <c r="O21" s="132">
        <v>1.8</v>
      </c>
      <c r="P21" s="132">
        <f t="shared" si="5"/>
        <v>4.5179999999999998</v>
      </c>
      <c r="Q21" s="132">
        <v>1.2</v>
      </c>
      <c r="R21" s="132">
        <f t="shared" si="6"/>
        <v>3.0119999999999996</v>
      </c>
      <c r="S21" s="132">
        <v>2.5</v>
      </c>
      <c r="T21" s="132">
        <f t="shared" si="7"/>
        <v>6.2749999999999995</v>
      </c>
      <c r="U21" s="132">
        <v>3.8</v>
      </c>
      <c r="V21" s="132">
        <f t="shared" si="8"/>
        <v>9.5379999999999985</v>
      </c>
      <c r="W21" s="132">
        <v>3.5</v>
      </c>
      <c r="X21" s="132">
        <f t="shared" si="9"/>
        <v>8.7850000000000001</v>
      </c>
      <c r="Y21" s="132">
        <v>3.5</v>
      </c>
      <c r="Z21" s="132">
        <f t="shared" si="10"/>
        <v>8.7850000000000001</v>
      </c>
      <c r="AA21" s="132">
        <v>3.7</v>
      </c>
      <c r="AB21" s="132">
        <f t="shared" si="11"/>
        <v>9.286999999999999</v>
      </c>
    </row>
    <row r="22" spans="1:30" x14ac:dyDescent="0.25">
      <c r="A22" s="131">
        <v>3</v>
      </c>
      <c r="B22" s="133" t="s">
        <v>324</v>
      </c>
      <c r="C22" s="132">
        <f>E22+G22+I22+K22+M22+O22+Q22+S22+U22+W22+Y22+AA22</f>
        <v>14.999999999999998</v>
      </c>
      <c r="D22" s="132">
        <f>C22*2.51</f>
        <v>37.649999999999991</v>
      </c>
      <c r="E22" s="132">
        <v>2.8</v>
      </c>
      <c r="F22" s="132">
        <f t="shared" si="12"/>
        <v>7.0279999999999987</v>
      </c>
      <c r="G22" s="132">
        <v>1.8</v>
      </c>
      <c r="H22" s="132">
        <f t="shared" si="1"/>
        <v>4.5179999999999998</v>
      </c>
      <c r="I22" s="132">
        <v>1.5</v>
      </c>
      <c r="J22" s="132">
        <f t="shared" si="2"/>
        <v>3.7649999999999997</v>
      </c>
      <c r="K22" s="132">
        <v>0.8</v>
      </c>
      <c r="L22" s="132">
        <f t="shared" si="3"/>
        <v>2.008</v>
      </c>
      <c r="M22" s="132">
        <v>0.6</v>
      </c>
      <c r="N22" s="132">
        <f t="shared" si="4"/>
        <v>1.5059999999999998</v>
      </c>
      <c r="O22" s="132">
        <v>0.4</v>
      </c>
      <c r="P22" s="132">
        <f t="shared" si="5"/>
        <v>1.004</v>
      </c>
      <c r="Q22" s="132">
        <v>0.3</v>
      </c>
      <c r="R22" s="132">
        <f t="shared" si="6"/>
        <v>0.75299999999999989</v>
      </c>
      <c r="S22" s="132">
        <v>0.2</v>
      </c>
      <c r="T22" s="132">
        <f t="shared" si="7"/>
        <v>0.502</v>
      </c>
      <c r="U22" s="132">
        <v>2.5</v>
      </c>
      <c r="V22" s="132">
        <f t="shared" si="8"/>
        <v>6.2749999999999995</v>
      </c>
      <c r="W22" s="132">
        <v>2.6</v>
      </c>
      <c r="X22" s="132">
        <f t="shared" si="9"/>
        <v>6.5259999999999998</v>
      </c>
      <c r="Y22" s="132">
        <v>0.7</v>
      </c>
      <c r="Z22" s="132">
        <f t="shared" si="10"/>
        <v>1.7569999999999997</v>
      </c>
      <c r="AA22" s="132">
        <v>0.8</v>
      </c>
      <c r="AB22" s="132">
        <f t="shared" si="11"/>
        <v>2.008</v>
      </c>
    </row>
    <row r="23" spans="1:30" x14ac:dyDescent="0.25">
      <c r="A23" s="131">
        <v>4</v>
      </c>
      <c r="B23" s="133" t="s">
        <v>325</v>
      </c>
      <c r="C23" s="132">
        <f>E23+G23+I23+K23+M23+O23+Q23+S23+U23+W23+Y23+AA23</f>
        <v>9.0000000000000018</v>
      </c>
      <c r="D23" s="132">
        <f>C23*2.51</f>
        <v>22.590000000000003</v>
      </c>
      <c r="E23" s="132">
        <v>1.5</v>
      </c>
      <c r="F23" s="132">
        <f t="shared" si="12"/>
        <v>3.7649999999999997</v>
      </c>
      <c r="G23" s="132">
        <v>1.2</v>
      </c>
      <c r="H23" s="132">
        <f t="shared" si="1"/>
        <v>3.0119999999999996</v>
      </c>
      <c r="I23" s="132">
        <v>1.1000000000000001</v>
      </c>
      <c r="J23" s="132">
        <f t="shared" si="2"/>
        <v>2.7610000000000001</v>
      </c>
      <c r="K23" s="132">
        <v>0.8</v>
      </c>
      <c r="L23" s="132">
        <f t="shared" si="3"/>
        <v>2.008</v>
      </c>
      <c r="M23" s="132">
        <v>0.7</v>
      </c>
      <c r="N23" s="132">
        <f t="shared" si="4"/>
        <v>1.7569999999999997</v>
      </c>
      <c r="O23" s="132">
        <v>0.6</v>
      </c>
      <c r="P23" s="132">
        <f t="shared" si="5"/>
        <v>1.5059999999999998</v>
      </c>
      <c r="Q23" s="132">
        <v>0.5</v>
      </c>
      <c r="R23" s="132">
        <f t="shared" si="6"/>
        <v>1.2549999999999999</v>
      </c>
      <c r="S23" s="132">
        <v>0.4</v>
      </c>
      <c r="T23" s="132">
        <f t="shared" si="7"/>
        <v>1.004</v>
      </c>
      <c r="U23" s="132">
        <v>0.2</v>
      </c>
      <c r="V23" s="132">
        <f t="shared" si="8"/>
        <v>0.502</v>
      </c>
      <c r="W23" s="132">
        <v>0.3</v>
      </c>
      <c r="X23" s="132">
        <f t="shared" si="9"/>
        <v>0.75299999999999989</v>
      </c>
      <c r="Y23" s="132">
        <v>0.8</v>
      </c>
      <c r="Z23" s="132">
        <f t="shared" si="10"/>
        <v>2.008</v>
      </c>
      <c r="AA23" s="132">
        <v>0.9</v>
      </c>
      <c r="AB23" s="132">
        <f t="shared" si="11"/>
        <v>2.2589999999999999</v>
      </c>
    </row>
    <row r="24" spans="1:30" x14ac:dyDescent="0.25">
      <c r="A24" s="131">
        <v>5</v>
      </c>
      <c r="B24" s="133" t="s">
        <v>326</v>
      </c>
      <c r="C24" s="132">
        <f>E24+G24+I24+K24+M24+O24+Q24+S24+U24+W24+Y24+AA24</f>
        <v>6</v>
      </c>
      <c r="D24" s="132">
        <f>C24*2.51</f>
        <v>15.059999999999999</v>
      </c>
      <c r="E24" s="132">
        <v>1.2</v>
      </c>
      <c r="F24" s="132">
        <f t="shared" si="12"/>
        <v>3.0119999999999996</v>
      </c>
      <c r="G24" s="132">
        <v>1.3</v>
      </c>
      <c r="H24" s="132">
        <f t="shared" si="1"/>
        <v>3.2629999999999999</v>
      </c>
      <c r="I24" s="132">
        <v>0.8</v>
      </c>
      <c r="J24" s="132">
        <f t="shared" si="2"/>
        <v>2.008</v>
      </c>
      <c r="K24" s="132">
        <v>0.7</v>
      </c>
      <c r="L24" s="132">
        <f t="shared" si="3"/>
        <v>1.7569999999999997</v>
      </c>
      <c r="M24" s="132">
        <v>0.5</v>
      </c>
      <c r="N24" s="132">
        <f t="shared" si="4"/>
        <v>1.2549999999999999</v>
      </c>
      <c r="O24" s="132">
        <v>0</v>
      </c>
      <c r="P24" s="132">
        <f t="shared" si="5"/>
        <v>0</v>
      </c>
      <c r="Q24" s="132">
        <v>0</v>
      </c>
      <c r="R24" s="132">
        <f t="shared" si="6"/>
        <v>0</v>
      </c>
      <c r="S24" s="132">
        <v>0</v>
      </c>
      <c r="T24" s="132">
        <f t="shared" si="7"/>
        <v>0</v>
      </c>
      <c r="U24" s="132">
        <v>0</v>
      </c>
      <c r="V24" s="132">
        <f t="shared" si="8"/>
        <v>0</v>
      </c>
      <c r="W24" s="132">
        <v>0.5</v>
      </c>
      <c r="X24" s="132">
        <f t="shared" si="9"/>
        <v>1.2549999999999999</v>
      </c>
      <c r="Y24" s="132">
        <v>0.5</v>
      </c>
      <c r="Z24" s="132">
        <f t="shared" si="10"/>
        <v>1.2549999999999999</v>
      </c>
      <c r="AA24" s="132">
        <v>0.5</v>
      </c>
      <c r="AB24" s="132">
        <f t="shared" si="11"/>
        <v>1.2549999999999999</v>
      </c>
    </row>
    <row r="25" spans="1:30" x14ac:dyDescent="0.25">
      <c r="A25" s="131">
        <v>6</v>
      </c>
      <c r="B25" s="133" t="s">
        <v>327</v>
      </c>
      <c r="C25" s="132">
        <f t="shared" ref="C25:C26" si="13">E25+G25+I25+K25+M25+O25+Q25+S25+U25+W25+Y25+AA25</f>
        <v>0</v>
      </c>
      <c r="D25" s="132">
        <f t="shared" ref="D25:D26" si="14">C25*2.51</f>
        <v>0</v>
      </c>
      <c r="E25" s="132">
        <v>0</v>
      </c>
      <c r="F25" s="132">
        <f t="shared" si="12"/>
        <v>0</v>
      </c>
      <c r="G25" s="132">
        <v>0</v>
      </c>
      <c r="H25" s="132">
        <f t="shared" si="1"/>
        <v>0</v>
      </c>
      <c r="I25" s="132">
        <v>0</v>
      </c>
      <c r="J25" s="132">
        <f t="shared" si="2"/>
        <v>0</v>
      </c>
      <c r="K25" s="132">
        <v>0</v>
      </c>
      <c r="L25" s="132">
        <f t="shared" si="3"/>
        <v>0</v>
      </c>
      <c r="M25" s="132">
        <v>0</v>
      </c>
      <c r="N25" s="132">
        <f t="shared" si="4"/>
        <v>0</v>
      </c>
      <c r="O25" s="132">
        <v>0</v>
      </c>
      <c r="P25" s="132">
        <f t="shared" si="5"/>
        <v>0</v>
      </c>
      <c r="Q25" s="132">
        <v>0</v>
      </c>
      <c r="R25" s="132">
        <f t="shared" si="6"/>
        <v>0</v>
      </c>
      <c r="S25" s="132">
        <v>0</v>
      </c>
      <c r="T25" s="132">
        <f t="shared" si="7"/>
        <v>0</v>
      </c>
      <c r="U25" s="132">
        <v>0</v>
      </c>
      <c r="V25" s="132">
        <f t="shared" si="8"/>
        <v>0</v>
      </c>
      <c r="W25" s="132">
        <v>0</v>
      </c>
      <c r="X25" s="132">
        <f t="shared" si="9"/>
        <v>0</v>
      </c>
      <c r="Y25" s="132">
        <v>0</v>
      </c>
      <c r="Z25" s="132">
        <f t="shared" si="10"/>
        <v>0</v>
      </c>
      <c r="AA25" s="132">
        <v>0</v>
      </c>
      <c r="AB25" s="132">
        <f t="shared" si="11"/>
        <v>0</v>
      </c>
    </row>
    <row r="26" spans="1:30" x14ac:dyDescent="0.25">
      <c r="A26" s="131">
        <v>7</v>
      </c>
      <c r="B26" s="133" t="s">
        <v>328</v>
      </c>
      <c r="C26" s="132">
        <f t="shared" si="13"/>
        <v>8</v>
      </c>
      <c r="D26" s="132">
        <f t="shared" si="14"/>
        <v>20.079999999999998</v>
      </c>
      <c r="E26" s="132">
        <v>1.1000000000000001</v>
      </c>
      <c r="F26" s="132">
        <f t="shared" si="12"/>
        <v>2.7610000000000001</v>
      </c>
      <c r="G26" s="132">
        <v>1.2</v>
      </c>
      <c r="H26" s="132">
        <f t="shared" si="1"/>
        <v>3.0119999999999996</v>
      </c>
      <c r="I26" s="132">
        <v>1.2</v>
      </c>
      <c r="J26" s="132">
        <f t="shared" si="2"/>
        <v>3.0119999999999996</v>
      </c>
      <c r="K26" s="132">
        <v>0.4</v>
      </c>
      <c r="L26" s="132">
        <f t="shared" si="3"/>
        <v>1.004</v>
      </c>
      <c r="M26" s="132">
        <v>0.5</v>
      </c>
      <c r="N26" s="132">
        <f t="shared" si="4"/>
        <v>1.2549999999999999</v>
      </c>
      <c r="O26" s="132">
        <v>0.7</v>
      </c>
      <c r="P26" s="132">
        <f t="shared" si="5"/>
        <v>1.7569999999999997</v>
      </c>
      <c r="Q26" s="132">
        <v>0</v>
      </c>
      <c r="R26" s="132">
        <f t="shared" si="6"/>
        <v>0</v>
      </c>
      <c r="S26" s="132">
        <v>0.2</v>
      </c>
      <c r="T26" s="132">
        <f t="shared" si="7"/>
        <v>0.502</v>
      </c>
      <c r="U26" s="132">
        <v>0.5</v>
      </c>
      <c r="V26" s="132">
        <f t="shared" si="8"/>
        <v>1.2549999999999999</v>
      </c>
      <c r="W26" s="132">
        <v>1.1000000000000001</v>
      </c>
      <c r="X26" s="132">
        <f t="shared" si="9"/>
        <v>2.7610000000000001</v>
      </c>
      <c r="Y26" s="132">
        <v>0.8</v>
      </c>
      <c r="Z26" s="132">
        <f t="shared" si="10"/>
        <v>2.008</v>
      </c>
      <c r="AA26" s="132">
        <v>0.3</v>
      </c>
      <c r="AB26" s="132">
        <f t="shared" si="11"/>
        <v>0.75299999999999989</v>
      </c>
    </row>
    <row r="27" spans="1:30" x14ac:dyDescent="0.25">
      <c r="A27" s="131">
        <v>8</v>
      </c>
      <c r="B27" s="133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</row>
    <row r="28" spans="1:30" x14ac:dyDescent="0.25">
      <c r="A28" s="131">
        <v>9</v>
      </c>
      <c r="B28" s="133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</row>
    <row r="30" spans="1:30" ht="15.75" x14ac:dyDescent="0.25">
      <c r="D30" s="195" t="s">
        <v>205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</row>
    <row r="31" spans="1:30" ht="15.75" x14ac:dyDescent="0.25"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</row>
    <row r="32" spans="1:30" ht="15.75" x14ac:dyDescent="0.25">
      <c r="D32" s="134" t="s">
        <v>206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</row>
  </sheetData>
  <mergeCells count="24">
    <mergeCell ref="AA16:AB16"/>
    <mergeCell ref="D30:S30"/>
    <mergeCell ref="O16:P16"/>
    <mergeCell ref="Q16:R16"/>
    <mergeCell ref="S16:T16"/>
    <mergeCell ref="U16:V16"/>
    <mergeCell ref="W16:X16"/>
    <mergeCell ref="Y16:Z16"/>
    <mergeCell ref="D16:D17"/>
    <mergeCell ref="E16:F16"/>
    <mergeCell ref="G16:H16"/>
    <mergeCell ref="I16:J16"/>
    <mergeCell ref="K16:L16"/>
    <mergeCell ref="M16:N16"/>
    <mergeCell ref="R6:V6"/>
    <mergeCell ref="B12:Z12"/>
    <mergeCell ref="C13:F13"/>
    <mergeCell ref="AA13:AD13"/>
    <mergeCell ref="AA14:AD14"/>
    <mergeCell ref="A15:A17"/>
    <mergeCell ref="B15:B17"/>
    <mergeCell ref="C15:D15"/>
    <mergeCell ref="E15:AB15"/>
    <mergeCell ref="C16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4"/>
  <sheetViews>
    <sheetView workbookViewId="0">
      <selection activeCell="O23" sqref="O23"/>
    </sheetView>
  </sheetViews>
  <sheetFormatPr defaultRowHeight="15" x14ac:dyDescent="0.25"/>
  <cols>
    <col min="2" max="2" width="26.7109375" customWidth="1"/>
  </cols>
  <sheetData>
    <row r="2" spans="2:19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9" ht="15.75" x14ac:dyDescent="0.25"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"/>
      <c r="N3" s="1"/>
      <c r="O3" s="157" t="s">
        <v>15</v>
      </c>
      <c r="P3" s="157"/>
      <c r="Q3" s="157"/>
      <c r="R3" s="157"/>
      <c r="S3" s="157"/>
    </row>
    <row r="4" spans="2:19" ht="15.75" x14ac:dyDescent="0.25">
      <c r="B4" s="1"/>
      <c r="C4" s="15"/>
      <c r="D4" s="15"/>
      <c r="E4" s="15"/>
      <c r="F4" s="15"/>
      <c r="G4" s="15"/>
      <c r="H4" s="15"/>
      <c r="I4" s="15"/>
      <c r="J4" s="15"/>
      <c r="K4" s="15"/>
      <c r="L4" s="15"/>
      <c r="M4" s="1"/>
      <c r="N4" s="1"/>
      <c r="O4" s="157" t="s">
        <v>16</v>
      </c>
      <c r="P4" s="157"/>
      <c r="Q4" s="157"/>
      <c r="R4" s="157"/>
      <c r="S4" s="157"/>
    </row>
    <row r="5" spans="2:19" ht="15.75" x14ac:dyDescent="0.25">
      <c r="B5" s="1"/>
      <c r="C5" s="15"/>
      <c r="D5" s="15"/>
      <c r="E5" s="15"/>
      <c r="F5" s="15"/>
      <c r="G5" s="15"/>
      <c r="H5" s="15"/>
      <c r="I5" s="15"/>
      <c r="J5" s="15"/>
      <c r="K5" s="15"/>
      <c r="L5" s="15"/>
      <c r="M5" s="1"/>
      <c r="N5" s="1"/>
      <c r="O5" s="157" t="s">
        <v>17</v>
      </c>
      <c r="P5" s="157"/>
      <c r="Q5" s="157"/>
      <c r="R5" s="157"/>
      <c r="S5" s="157"/>
    </row>
    <row r="6" spans="2:19" ht="15.75" x14ac:dyDescent="0.25">
      <c r="B6" s="1"/>
      <c r="C6" s="15"/>
      <c r="D6" s="15"/>
      <c r="E6" s="15"/>
      <c r="F6" s="15"/>
      <c r="G6" s="15"/>
      <c r="H6" s="15"/>
      <c r="I6" s="15"/>
      <c r="J6" s="15"/>
      <c r="K6" s="15"/>
      <c r="L6" s="15"/>
      <c r="M6" s="1"/>
      <c r="N6" s="1"/>
      <c r="O6" s="157" t="s">
        <v>392</v>
      </c>
      <c r="P6" s="157"/>
      <c r="Q6" s="157"/>
      <c r="R6" s="157"/>
      <c r="S6" s="157"/>
    </row>
    <row r="7" spans="2:19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 t="s">
        <v>18</v>
      </c>
      <c r="Q7" s="1"/>
      <c r="R7" s="1"/>
    </row>
    <row r="9" spans="2:19" ht="18.75" x14ac:dyDescent="0.3">
      <c r="B9" s="158" t="s">
        <v>19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spans="2:19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9" x14ac:dyDescent="0.25">
      <c r="B11" s="16" t="s">
        <v>20</v>
      </c>
      <c r="C11" s="16" t="s">
        <v>21</v>
      </c>
      <c r="D11" s="16">
        <v>2111</v>
      </c>
      <c r="E11" s="16">
        <v>2121</v>
      </c>
      <c r="F11" s="16">
        <v>2211</v>
      </c>
      <c r="G11" s="16">
        <v>2212</v>
      </c>
      <c r="H11" s="16">
        <v>2214</v>
      </c>
      <c r="I11" s="16">
        <v>2215</v>
      </c>
      <c r="J11" s="16">
        <v>2218</v>
      </c>
      <c r="K11" s="16">
        <v>2221</v>
      </c>
      <c r="L11" s="16">
        <v>2222</v>
      </c>
      <c r="M11" s="16">
        <v>2224</v>
      </c>
      <c r="N11" s="16">
        <v>2231</v>
      </c>
      <c r="O11" s="16">
        <v>2232</v>
      </c>
      <c r="P11" s="16">
        <v>2721</v>
      </c>
      <c r="Q11" s="16">
        <v>3111</v>
      </c>
      <c r="R11" s="16">
        <v>3112</v>
      </c>
    </row>
    <row r="12" spans="2:19" x14ac:dyDescent="0.25">
      <c r="B12" s="17" t="s">
        <v>22</v>
      </c>
      <c r="C12" s="17">
        <f>D12+E12+F12+G12+H12+I12+J12+K12+L12+M12+N12+O12+P12+Q12+R12</f>
        <v>2189</v>
      </c>
      <c r="D12" s="17">
        <f>D13+D14+D15+D16+D17+D18</f>
        <v>2012</v>
      </c>
      <c r="E12" s="18">
        <f>E13</f>
        <v>177</v>
      </c>
      <c r="F12" s="17">
        <f t="shared" ref="F12:R12" si="0">F13+F14+F15+F16+F17+F18</f>
        <v>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0</v>
      </c>
    </row>
    <row r="13" spans="2:19" x14ac:dyDescent="0.25">
      <c r="B13" s="17" t="s">
        <v>23</v>
      </c>
      <c r="C13" s="19">
        <v>2189</v>
      </c>
      <c r="D13" s="19">
        <v>2012</v>
      </c>
      <c r="E13" s="20">
        <v>177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2:19" x14ac:dyDescent="0.25">
      <c r="B14" s="17" t="s">
        <v>24</v>
      </c>
      <c r="C14" s="19">
        <f t="shared" ref="C14:C18" si="1">D14+E14+F14+G14+H14+I14+J14+K14+L14+M14+N14+O14+P14+Q14+R14</f>
        <v>0</v>
      </c>
      <c r="D14" s="19">
        <v>0</v>
      </c>
      <c r="E14" s="19"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2:19" ht="43.5" x14ac:dyDescent="0.25">
      <c r="B15" s="21" t="s">
        <v>25</v>
      </c>
      <c r="C15" s="19">
        <f t="shared" si="1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2:19" x14ac:dyDescent="0.25">
      <c r="B16" s="17" t="s">
        <v>26</v>
      </c>
      <c r="C16" s="19">
        <f t="shared" si="1"/>
        <v>0</v>
      </c>
      <c r="D16" s="19">
        <v>0</v>
      </c>
      <c r="E16" s="19"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2:18" x14ac:dyDescent="0.25">
      <c r="B17" s="17" t="s">
        <v>27</v>
      </c>
      <c r="C17" s="19">
        <f t="shared" si="1"/>
        <v>0</v>
      </c>
      <c r="D17" s="19">
        <v>0</v>
      </c>
      <c r="E17" s="19"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2:18" x14ac:dyDescent="0.25">
      <c r="B18" s="17" t="s">
        <v>28</v>
      </c>
      <c r="C18" s="19">
        <f t="shared" si="1"/>
        <v>0</v>
      </c>
      <c r="D18" s="19">
        <v>0</v>
      </c>
      <c r="E18" s="19"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2:18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5.75" x14ac:dyDescent="0.25">
      <c r="B21" s="1"/>
      <c r="C21" s="15" t="s">
        <v>29</v>
      </c>
      <c r="D21" s="15"/>
      <c r="E21" s="15"/>
      <c r="F21" s="15"/>
      <c r="G21" s="15"/>
      <c r="H21" s="15"/>
      <c r="I21" s="15"/>
      <c r="J21" s="15"/>
      <c r="K21" s="15" t="s">
        <v>10</v>
      </c>
      <c r="L21" s="15"/>
      <c r="M21" s="1"/>
      <c r="N21" s="1"/>
      <c r="O21" s="1"/>
      <c r="P21" s="1"/>
      <c r="Q21" s="1"/>
      <c r="R21" s="1"/>
    </row>
    <row r="22" spans="2:18" ht="15.75" x14ac:dyDescent="0.25">
      <c r="B22" s="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"/>
      <c r="N22" s="1"/>
      <c r="O22" s="1"/>
      <c r="P22" s="1"/>
      <c r="Q22" s="1"/>
      <c r="R22" s="1"/>
    </row>
    <row r="23" spans="2:18" ht="15.75" x14ac:dyDescent="0.25">
      <c r="B23" s="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"/>
      <c r="N23" s="1"/>
      <c r="O23" s="1"/>
      <c r="P23" s="1"/>
      <c r="Q23" s="1"/>
      <c r="R23" s="1"/>
    </row>
    <row r="24" spans="2:18" ht="15.75" x14ac:dyDescent="0.25">
      <c r="B24" s="1"/>
      <c r="C24" s="15" t="s">
        <v>4</v>
      </c>
      <c r="D24" s="15"/>
      <c r="E24" s="15"/>
      <c r="F24" s="15"/>
      <c r="G24" s="15"/>
      <c r="H24" s="15"/>
      <c r="I24" s="15"/>
      <c r="J24" s="15"/>
      <c r="K24" s="15" t="s">
        <v>8</v>
      </c>
      <c r="L24" s="15"/>
      <c r="M24" s="1"/>
      <c r="N24" s="1"/>
      <c r="O24" s="1"/>
      <c r="P24" s="1"/>
      <c r="Q24" s="1"/>
      <c r="R24" s="1"/>
    </row>
  </sheetData>
  <mergeCells count="5">
    <mergeCell ref="O3:S3"/>
    <mergeCell ref="O4:S4"/>
    <mergeCell ref="O5:S5"/>
    <mergeCell ref="O6:S6"/>
    <mergeCell ref="B9:R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32"/>
  <sheetViews>
    <sheetView topLeftCell="I7" workbookViewId="0">
      <selection activeCell="S34" sqref="S34"/>
    </sheetView>
  </sheetViews>
  <sheetFormatPr defaultRowHeight="15" x14ac:dyDescent="0.25"/>
  <cols>
    <col min="4" max="4" width="18.140625" customWidth="1"/>
    <col min="5" max="5" width="26.5703125" customWidth="1"/>
    <col min="6" max="6" width="20.7109375" customWidth="1"/>
  </cols>
  <sheetData>
    <row r="2" spans="2:37" x14ac:dyDescent="0.25">
      <c r="B2" s="159" t="s">
        <v>126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</row>
    <row r="3" spans="2:37" x14ac:dyDescent="0.25">
      <c r="B3" s="22"/>
      <c r="C3" s="22"/>
      <c r="D3" s="22"/>
      <c r="E3" s="22"/>
      <c r="F3" s="22"/>
      <c r="G3" s="22"/>
      <c r="H3" s="23"/>
      <c r="I3" s="160" t="s">
        <v>30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24"/>
      <c r="AG3" s="24"/>
      <c r="AH3" s="24"/>
      <c r="AI3" s="24"/>
      <c r="AJ3" s="24"/>
      <c r="AK3" s="22"/>
    </row>
    <row r="4" spans="2:37" x14ac:dyDescent="0.25">
      <c r="B4" s="22"/>
      <c r="C4" s="22"/>
      <c r="D4" s="22"/>
      <c r="E4" s="22"/>
      <c r="F4" s="22"/>
      <c r="G4" s="22"/>
      <c r="H4" s="23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24"/>
      <c r="V4" s="24"/>
      <c r="W4" s="24"/>
      <c r="X4" s="24"/>
      <c r="Y4" s="25"/>
      <c r="Z4" s="25"/>
      <c r="AA4" s="24"/>
      <c r="AB4" s="24"/>
      <c r="AC4" s="24"/>
      <c r="AD4" s="24"/>
      <c r="AE4" s="24"/>
      <c r="AF4" s="24"/>
      <c r="AG4" s="24"/>
      <c r="AH4" s="24" t="s">
        <v>31</v>
      </c>
      <c r="AI4" s="24"/>
      <c r="AJ4" s="24"/>
      <c r="AK4" s="22"/>
    </row>
    <row r="5" spans="2:37" x14ac:dyDescent="0.25">
      <c r="B5" s="162" t="s">
        <v>32</v>
      </c>
      <c r="C5" s="162" t="s">
        <v>33</v>
      </c>
      <c r="D5" s="162" t="s">
        <v>34</v>
      </c>
      <c r="E5" s="162" t="s">
        <v>35</v>
      </c>
      <c r="F5" s="162" t="s">
        <v>153</v>
      </c>
      <c r="G5" s="162" t="s">
        <v>154</v>
      </c>
      <c r="H5" s="162" t="s">
        <v>36</v>
      </c>
      <c r="I5" s="162" t="s">
        <v>37</v>
      </c>
      <c r="J5" s="162" t="s">
        <v>38</v>
      </c>
      <c r="K5" s="162" t="s">
        <v>39</v>
      </c>
      <c r="L5" s="165" t="s">
        <v>40</v>
      </c>
      <c r="M5" s="168" t="s">
        <v>41</v>
      </c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70"/>
      <c r="AA5" s="162" t="s">
        <v>42</v>
      </c>
      <c r="AB5" s="176" t="s">
        <v>43</v>
      </c>
      <c r="AC5" s="177"/>
      <c r="AD5" s="162" t="s">
        <v>44</v>
      </c>
      <c r="AE5" s="162" t="s">
        <v>45</v>
      </c>
      <c r="AF5" s="162" t="s">
        <v>46</v>
      </c>
      <c r="AG5" s="162" t="s">
        <v>47</v>
      </c>
      <c r="AH5" s="162" t="s">
        <v>48</v>
      </c>
      <c r="AI5" s="162" t="s">
        <v>49</v>
      </c>
      <c r="AJ5" s="162" t="s">
        <v>50</v>
      </c>
      <c r="AK5" s="171" t="s">
        <v>51</v>
      </c>
    </row>
    <row r="6" spans="2:37" ht="48.75" x14ac:dyDescent="0.25"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6"/>
      <c r="M6" s="174" t="s">
        <v>52</v>
      </c>
      <c r="N6" s="175"/>
      <c r="O6" s="26" t="s">
        <v>53</v>
      </c>
      <c r="P6" s="174" t="s">
        <v>54</v>
      </c>
      <c r="Q6" s="175"/>
      <c r="R6" s="26" t="s">
        <v>55</v>
      </c>
      <c r="S6" s="174" t="s">
        <v>56</v>
      </c>
      <c r="T6" s="175"/>
      <c r="U6" s="174" t="s">
        <v>57</v>
      </c>
      <c r="V6" s="175"/>
      <c r="W6" s="174" t="s">
        <v>57</v>
      </c>
      <c r="X6" s="175"/>
      <c r="Y6" s="174" t="s">
        <v>57</v>
      </c>
      <c r="Z6" s="175"/>
      <c r="AA6" s="164"/>
      <c r="AB6" s="178"/>
      <c r="AC6" s="179"/>
      <c r="AD6" s="164"/>
      <c r="AE6" s="164"/>
      <c r="AF6" s="164"/>
      <c r="AG6" s="164"/>
      <c r="AH6" s="164"/>
      <c r="AI6" s="164"/>
      <c r="AJ6" s="164"/>
      <c r="AK6" s="172"/>
    </row>
    <row r="7" spans="2:37" x14ac:dyDescent="0.25"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7"/>
      <c r="M7" s="27" t="s">
        <v>58</v>
      </c>
      <c r="N7" s="27" t="s">
        <v>59</v>
      </c>
      <c r="O7" s="27" t="s">
        <v>59</v>
      </c>
      <c r="P7" s="27" t="s">
        <v>58</v>
      </c>
      <c r="Q7" s="27" t="s">
        <v>59</v>
      </c>
      <c r="R7" s="27" t="s">
        <v>59</v>
      </c>
      <c r="S7" s="27" t="s">
        <v>58</v>
      </c>
      <c r="T7" s="27" t="s">
        <v>59</v>
      </c>
      <c r="U7" s="27" t="s">
        <v>58</v>
      </c>
      <c r="V7" s="27" t="s">
        <v>59</v>
      </c>
      <c r="W7" s="27" t="s">
        <v>58</v>
      </c>
      <c r="X7" s="27" t="s">
        <v>59</v>
      </c>
      <c r="Y7" s="27" t="s">
        <v>58</v>
      </c>
      <c r="Z7" s="27" t="s">
        <v>59</v>
      </c>
      <c r="AA7" s="27" t="s">
        <v>59</v>
      </c>
      <c r="AB7" s="27" t="s">
        <v>58</v>
      </c>
      <c r="AC7" s="27" t="s">
        <v>59</v>
      </c>
      <c r="AD7" s="27" t="s">
        <v>59</v>
      </c>
      <c r="AE7" s="27" t="s">
        <v>59</v>
      </c>
      <c r="AF7" s="27" t="s">
        <v>59</v>
      </c>
      <c r="AG7" s="27" t="s">
        <v>59</v>
      </c>
      <c r="AH7" s="27" t="s">
        <v>59</v>
      </c>
      <c r="AI7" s="27" t="s">
        <v>59</v>
      </c>
      <c r="AJ7" s="27" t="s">
        <v>59</v>
      </c>
      <c r="AK7" s="173"/>
    </row>
    <row r="8" spans="2:37" x14ac:dyDescent="0.25"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8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</row>
    <row r="9" spans="2:37" x14ac:dyDescent="0.25">
      <c r="B9" s="27"/>
      <c r="C9" s="29"/>
      <c r="D9" s="29"/>
      <c r="E9" s="29"/>
      <c r="F9" s="29"/>
      <c r="G9" s="27"/>
      <c r="H9" s="27"/>
      <c r="I9" s="27"/>
      <c r="J9" s="27"/>
      <c r="K9" s="27"/>
      <c r="L9" s="28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pans="2:37" ht="19.5" customHeight="1" x14ac:dyDescent="0.25">
      <c r="B10" s="27">
        <v>1</v>
      </c>
      <c r="C10" s="29" t="s">
        <v>60</v>
      </c>
      <c r="D10" s="29" t="s">
        <v>61</v>
      </c>
      <c r="E10" s="29" t="s">
        <v>62</v>
      </c>
      <c r="F10" s="29" t="s">
        <v>150</v>
      </c>
      <c r="G10" s="30">
        <v>1</v>
      </c>
      <c r="H10" s="31"/>
      <c r="I10" s="31">
        <v>5000</v>
      </c>
      <c r="J10" s="32">
        <v>2.6</v>
      </c>
      <c r="K10" s="32">
        <v>1</v>
      </c>
      <c r="L10" s="33">
        <f>I10*J10</f>
        <v>13000</v>
      </c>
      <c r="M10" s="34">
        <v>0.15</v>
      </c>
      <c r="N10" s="33">
        <f>L10*M10</f>
        <v>1950</v>
      </c>
      <c r="O10" s="35"/>
      <c r="P10" s="36"/>
      <c r="Q10" s="33">
        <f>L10*P10</f>
        <v>0</v>
      </c>
      <c r="R10" s="35"/>
      <c r="S10" s="36"/>
      <c r="T10" s="35">
        <f>L10*S10</f>
        <v>0</v>
      </c>
      <c r="U10" s="36"/>
      <c r="V10" s="35">
        <f>L10*U10</f>
        <v>0</v>
      </c>
      <c r="W10" s="36"/>
      <c r="X10" s="33">
        <f>L10*W10</f>
        <v>0</v>
      </c>
      <c r="Y10" s="36"/>
      <c r="Z10" s="33">
        <f>L10*Y10</f>
        <v>0</v>
      </c>
      <c r="AA10" s="33">
        <f>L10+N10+O10+Q10+R10+T10+V10+X10+Z10</f>
        <v>14950</v>
      </c>
      <c r="AB10" s="36"/>
      <c r="AC10" s="33">
        <f>AA10*AB10</f>
        <v>0</v>
      </c>
      <c r="AD10" s="33">
        <f>AA10+AC10</f>
        <v>14950</v>
      </c>
      <c r="AE10" s="33">
        <f>AD10</f>
        <v>14950</v>
      </c>
      <c r="AF10" s="37">
        <f>AD10*2</f>
        <v>29900</v>
      </c>
      <c r="AG10" s="37"/>
      <c r="AH10" s="37">
        <f>(AD10*11)+AE10+AF10+AG10</f>
        <v>209300</v>
      </c>
      <c r="AI10" s="37">
        <f>(AH10-AF10)*17.25%</f>
        <v>30946.499999999996</v>
      </c>
      <c r="AJ10" s="37">
        <f>AH10+AI10</f>
        <v>240246.5</v>
      </c>
      <c r="AK10" s="38"/>
    </row>
    <row r="11" spans="2:37" ht="24" customHeight="1" x14ac:dyDescent="0.25">
      <c r="B11" s="27">
        <v>2</v>
      </c>
      <c r="C11" s="29" t="s">
        <v>63</v>
      </c>
      <c r="D11" s="29" t="s">
        <v>64</v>
      </c>
      <c r="E11" s="29" t="s">
        <v>65</v>
      </c>
      <c r="F11" s="29" t="s">
        <v>151</v>
      </c>
      <c r="G11" s="30">
        <v>1</v>
      </c>
      <c r="H11" s="31">
        <v>3</v>
      </c>
      <c r="I11" s="31">
        <v>5000</v>
      </c>
      <c r="J11" s="32">
        <v>2.5</v>
      </c>
      <c r="K11" s="32">
        <v>1</v>
      </c>
      <c r="L11" s="33">
        <f t="shared" ref="L11:L21" si="0">I11*J11*K11</f>
        <v>12500</v>
      </c>
      <c r="M11" s="34">
        <v>0.15</v>
      </c>
      <c r="N11" s="33">
        <f t="shared" ref="N11" si="1">L11*M11</f>
        <v>1875</v>
      </c>
      <c r="O11" s="31">
        <v>1200</v>
      </c>
      <c r="P11" s="36"/>
      <c r="Q11" s="33">
        <f t="shared" ref="Q11:Q21" si="2">L11*P11</f>
        <v>0</v>
      </c>
      <c r="R11" s="35"/>
      <c r="S11" s="36"/>
      <c r="T11" s="35">
        <f t="shared" ref="T11:T21" si="3">L11*S11</f>
        <v>0</v>
      </c>
      <c r="U11" s="36"/>
      <c r="V11" s="35">
        <f t="shared" ref="V11:V21" si="4">L11*U11</f>
        <v>0</v>
      </c>
      <c r="W11" s="36"/>
      <c r="X11" s="33">
        <f t="shared" ref="X11:X21" si="5">L11*W11</f>
        <v>0</v>
      </c>
      <c r="Y11" s="36"/>
      <c r="Z11" s="33">
        <f t="shared" ref="Z11:Z21" si="6">L11*Y11</f>
        <v>0</v>
      </c>
      <c r="AA11" s="33">
        <f t="shared" ref="AA11:AA21" si="7">L11+N11+O11+Q11+R11+T11+V11+X11+Z11</f>
        <v>15575</v>
      </c>
      <c r="AB11" s="36"/>
      <c r="AC11" s="33">
        <f t="shared" ref="AC11:AC21" si="8">AA11*AB11</f>
        <v>0</v>
      </c>
      <c r="AD11" s="33">
        <f t="shared" ref="AD11:AD21" si="9">AA11+AC11</f>
        <v>15575</v>
      </c>
      <c r="AE11" s="33">
        <f t="shared" ref="AE11:AE15" si="10">AD11</f>
        <v>15575</v>
      </c>
      <c r="AF11" s="37">
        <f t="shared" ref="AF11:AF21" si="11">AD11*2</f>
        <v>31150</v>
      </c>
      <c r="AG11" s="37"/>
      <c r="AH11" s="37">
        <f t="shared" ref="AH11:AH21" si="12">(AD11*11)+AE11+AF11+AG11</f>
        <v>218050</v>
      </c>
      <c r="AI11" s="37">
        <f t="shared" ref="AI11:AI21" si="13">(AH11-AF11)*17.25%</f>
        <v>32240.249999999996</v>
      </c>
      <c r="AJ11" s="37">
        <f t="shared" ref="AJ11:AJ21" si="14">AH11+AI11</f>
        <v>250290.25</v>
      </c>
      <c r="AK11" s="38"/>
    </row>
    <row r="12" spans="2:37" ht="21.75" customHeight="1" x14ac:dyDescent="0.25">
      <c r="B12" s="27">
        <v>3</v>
      </c>
      <c r="C12" s="29" t="s">
        <v>66</v>
      </c>
      <c r="D12" s="29" t="s">
        <v>67</v>
      </c>
      <c r="E12" s="29" t="s">
        <v>68</v>
      </c>
      <c r="F12" s="29" t="s">
        <v>152</v>
      </c>
      <c r="G12" s="30">
        <v>1</v>
      </c>
      <c r="H12" s="31">
        <v>3</v>
      </c>
      <c r="I12" s="31">
        <v>5000</v>
      </c>
      <c r="J12" s="32">
        <v>2.27</v>
      </c>
      <c r="K12" s="32">
        <v>1</v>
      </c>
      <c r="L12" s="33">
        <f t="shared" si="0"/>
        <v>11350</v>
      </c>
      <c r="M12" s="34">
        <v>0.2</v>
      </c>
      <c r="N12" s="33">
        <f>L12*M12</f>
        <v>2270</v>
      </c>
      <c r="O12" s="39">
        <v>900</v>
      </c>
      <c r="P12" s="36"/>
      <c r="Q12" s="33">
        <f t="shared" si="2"/>
        <v>0</v>
      </c>
      <c r="R12" s="35"/>
      <c r="S12" s="36"/>
      <c r="T12" s="35">
        <f t="shared" si="3"/>
        <v>0</v>
      </c>
      <c r="U12" s="36"/>
      <c r="V12" s="35">
        <f t="shared" si="4"/>
        <v>0</v>
      </c>
      <c r="W12" s="36"/>
      <c r="X12" s="33">
        <f t="shared" si="5"/>
        <v>0</v>
      </c>
      <c r="Y12" s="36"/>
      <c r="Z12" s="33">
        <f t="shared" si="6"/>
        <v>0</v>
      </c>
      <c r="AA12" s="33">
        <f t="shared" si="7"/>
        <v>14520</v>
      </c>
      <c r="AB12" s="36"/>
      <c r="AC12" s="33">
        <f t="shared" si="8"/>
        <v>0</v>
      </c>
      <c r="AD12" s="33">
        <f t="shared" si="9"/>
        <v>14520</v>
      </c>
      <c r="AE12" s="33">
        <f t="shared" si="10"/>
        <v>14520</v>
      </c>
      <c r="AF12" s="40">
        <f>AD12*2</f>
        <v>29040</v>
      </c>
      <c r="AG12" s="37"/>
      <c r="AH12" s="40">
        <f>(AD12*11)+AE12+AF12+AG12</f>
        <v>203280</v>
      </c>
      <c r="AI12" s="40">
        <f t="shared" si="13"/>
        <v>30056.399999999998</v>
      </c>
      <c r="AJ12" s="40">
        <f t="shared" si="14"/>
        <v>233336.4</v>
      </c>
      <c r="AK12" s="38"/>
    </row>
    <row r="13" spans="2:37" ht="17.25" customHeight="1" x14ac:dyDescent="0.25">
      <c r="B13" s="27">
        <v>4</v>
      </c>
      <c r="C13" s="29" t="s">
        <v>69</v>
      </c>
      <c r="D13" s="29" t="s">
        <v>70</v>
      </c>
      <c r="E13" s="29" t="s">
        <v>71</v>
      </c>
      <c r="F13" s="29" t="s">
        <v>72</v>
      </c>
      <c r="G13" s="30">
        <v>1</v>
      </c>
      <c r="H13" s="31">
        <v>3</v>
      </c>
      <c r="I13" s="31">
        <v>5000</v>
      </c>
      <c r="J13" s="32">
        <v>2.0699999999999998</v>
      </c>
      <c r="K13" s="32">
        <v>1</v>
      </c>
      <c r="L13" s="33">
        <f t="shared" si="0"/>
        <v>10350</v>
      </c>
      <c r="M13" s="34">
        <v>0.4</v>
      </c>
      <c r="N13" s="33">
        <f t="shared" ref="N13:N16" si="15">L13*M13</f>
        <v>4140</v>
      </c>
      <c r="O13" s="31">
        <v>1400</v>
      </c>
      <c r="P13" s="36"/>
      <c r="Q13" s="33">
        <f t="shared" si="2"/>
        <v>0</v>
      </c>
      <c r="R13" s="35"/>
      <c r="S13" s="36"/>
      <c r="T13" s="35">
        <f t="shared" si="3"/>
        <v>0</v>
      </c>
      <c r="U13" s="36"/>
      <c r="V13" s="35">
        <f t="shared" si="4"/>
        <v>0</v>
      </c>
      <c r="W13" s="36"/>
      <c r="X13" s="33">
        <f t="shared" si="5"/>
        <v>0</v>
      </c>
      <c r="Y13" s="36"/>
      <c r="Z13" s="33">
        <f t="shared" si="6"/>
        <v>0</v>
      </c>
      <c r="AA13" s="33">
        <f t="shared" si="7"/>
        <v>15890</v>
      </c>
      <c r="AB13" s="36"/>
      <c r="AC13" s="33">
        <f t="shared" si="8"/>
        <v>0</v>
      </c>
      <c r="AD13" s="33">
        <f t="shared" si="9"/>
        <v>15890</v>
      </c>
      <c r="AE13" s="33">
        <f t="shared" si="10"/>
        <v>15890</v>
      </c>
      <c r="AF13" s="37">
        <f t="shared" si="11"/>
        <v>31780</v>
      </c>
      <c r="AG13" s="37"/>
      <c r="AH13" s="40">
        <f t="shared" si="12"/>
        <v>222460</v>
      </c>
      <c r="AI13" s="40">
        <f t="shared" si="13"/>
        <v>32892.299999999996</v>
      </c>
      <c r="AJ13" s="40">
        <f t="shared" si="14"/>
        <v>255352.3</v>
      </c>
      <c r="AK13" s="38"/>
    </row>
    <row r="14" spans="2:37" ht="28.5" customHeight="1" x14ac:dyDescent="0.25">
      <c r="B14" s="27">
        <v>5</v>
      </c>
      <c r="C14" s="29" t="s">
        <v>69</v>
      </c>
      <c r="D14" s="29" t="s">
        <v>73</v>
      </c>
      <c r="E14" s="29" t="s">
        <v>74</v>
      </c>
      <c r="F14" s="29" t="s">
        <v>72</v>
      </c>
      <c r="G14" s="30">
        <v>1</v>
      </c>
      <c r="H14" s="31">
        <v>3</v>
      </c>
      <c r="I14" s="31">
        <v>5000</v>
      </c>
      <c r="J14" s="32">
        <v>2.0699999999999998</v>
      </c>
      <c r="K14" s="32">
        <v>1</v>
      </c>
      <c r="L14" s="33">
        <f t="shared" si="0"/>
        <v>10350</v>
      </c>
      <c r="M14" s="34">
        <v>0.15</v>
      </c>
      <c r="N14" s="33">
        <f t="shared" si="15"/>
        <v>1552.5</v>
      </c>
      <c r="O14" s="35">
        <v>800</v>
      </c>
      <c r="P14" s="36"/>
      <c r="Q14" s="33">
        <f t="shared" si="2"/>
        <v>0</v>
      </c>
      <c r="R14" s="35"/>
      <c r="S14" s="36"/>
      <c r="T14" s="35">
        <f t="shared" si="3"/>
        <v>0</v>
      </c>
      <c r="U14" s="36"/>
      <c r="V14" s="35">
        <f t="shared" si="4"/>
        <v>0</v>
      </c>
      <c r="W14" s="36"/>
      <c r="X14" s="33">
        <f t="shared" si="5"/>
        <v>0</v>
      </c>
      <c r="Y14" s="36"/>
      <c r="Z14" s="33">
        <f t="shared" si="6"/>
        <v>0</v>
      </c>
      <c r="AA14" s="33">
        <f t="shared" si="7"/>
        <v>12702.5</v>
      </c>
      <c r="AB14" s="36"/>
      <c r="AC14" s="33">
        <f t="shared" si="8"/>
        <v>0</v>
      </c>
      <c r="AD14" s="33">
        <f t="shared" si="9"/>
        <v>12702.5</v>
      </c>
      <c r="AE14" s="33">
        <f t="shared" si="10"/>
        <v>12702.5</v>
      </c>
      <c r="AF14" s="40">
        <f t="shared" si="11"/>
        <v>25405</v>
      </c>
      <c r="AG14" s="37"/>
      <c r="AH14" s="40">
        <f t="shared" si="12"/>
        <v>177835</v>
      </c>
      <c r="AI14" s="40">
        <f t="shared" si="13"/>
        <v>26294.174999999999</v>
      </c>
      <c r="AJ14" s="40">
        <f t="shared" si="14"/>
        <v>204129.17499999999</v>
      </c>
      <c r="AK14" s="38"/>
    </row>
    <row r="15" spans="2:37" ht="29.25" customHeight="1" x14ac:dyDescent="0.25">
      <c r="B15" s="27">
        <v>6</v>
      </c>
      <c r="C15" s="29" t="s">
        <v>75</v>
      </c>
      <c r="D15" s="29" t="s">
        <v>76</v>
      </c>
      <c r="E15" s="29" t="s">
        <v>107</v>
      </c>
      <c r="F15" s="29" t="s">
        <v>77</v>
      </c>
      <c r="G15" s="30">
        <v>1</v>
      </c>
      <c r="H15" s="31">
        <v>2</v>
      </c>
      <c r="I15" s="31">
        <v>5000</v>
      </c>
      <c r="J15" s="32">
        <v>1.8</v>
      </c>
      <c r="K15" s="32">
        <v>1</v>
      </c>
      <c r="L15" s="33">
        <f t="shared" si="0"/>
        <v>9000</v>
      </c>
      <c r="M15" s="34">
        <v>0.4</v>
      </c>
      <c r="N15" s="31">
        <f t="shared" si="15"/>
        <v>3600</v>
      </c>
      <c r="O15" s="35"/>
      <c r="P15" s="36"/>
      <c r="Q15" s="33">
        <f t="shared" si="2"/>
        <v>0</v>
      </c>
      <c r="R15" s="35"/>
      <c r="S15" s="36"/>
      <c r="T15" s="35">
        <f t="shared" si="3"/>
        <v>0</v>
      </c>
      <c r="U15" s="36"/>
      <c r="V15" s="35">
        <f t="shared" si="4"/>
        <v>0</v>
      </c>
      <c r="W15" s="36"/>
      <c r="X15" s="33">
        <f t="shared" si="5"/>
        <v>0</v>
      </c>
      <c r="Y15" s="36"/>
      <c r="Z15" s="33">
        <f t="shared" si="6"/>
        <v>0</v>
      </c>
      <c r="AA15" s="33">
        <f t="shared" si="7"/>
        <v>12600</v>
      </c>
      <c r="AB15" s="36"/>
      <c r="AC15" s="33">
        <f t="shared" si="8"/>
        <v>0</v>
      </c>
      <c r="AD15" s="33">
        <f t="shared" si="9"/>
        <v>12600</v>
      </c>
      <c r="AE15" s="33">
        <f t="shared" si="10"/>
        <v>12600</v>
      </c>
      <c r="AF15" s="40">
        <f t="shared" si="11"/>
        <v>25200</v>
      </c>
      <c r="AG15" s="40"/>
      <c r="AH15" s="40">
        <f t="shared" si="12"/>
        <v>176400</v>
      </c>
      <c r="AI15" s="40">
        <f t="shared" si="13"/>
        <v>26081.999999999996</v>
      </c>
      <c r="AJ15" s="40">
        <f t="shared" si="14"/>
        <v>202482</v>
      </c>
      <c r="AK15" s="38" t="s">
        <v>78</v>
      </c>
    </row>
    <row r="16" spans="2:37" ht="18.75" customHeight="1" x14ac:dyDescent="0.25">
      <c r="B16" s="27">
        <v>7</v>
      </c>
      <c r="C16" s="29" t="s">
        <v>75</v>
      </c>
      <c r="D16" s="29"/>
      <c r="E16" s="29"/>
      <c r="F16" s="29" t="s">
        <v>79</v>
      </c>
      <c r="G16" s="30">
        <v>1</v>
      </c>
      <c r="H16" s="31">
        <v>2</v>
      </c>
      <c r="I16" s="31">
        <v>5000</v>
      </c>
      <c r="J16" s="32">
        <v>1.8</v>
      </c>
      <c r="K16" s="32">
        <v>1</v>
      </c>
      <c r="L16" s="33">
        <f t="shared" si="0"/>
        <v>9000</v>
      </c>
      <c r="M16" s="34">
        <v>0.05</v>
      </c>
      <c r="N16" s="33">
        <f t="shared" si="15"/>
        <v>450</v>
      </c>
      <c r="O16" s="35">
        <v>0</v>
      </c>
      <c r="P16" s="36"/>
      <c r="Q16" s="33">
        <f t="shared" si="2"/>
        <v>0</v>
      </c>
      <c r="R16" s="35"/>
      <c r="S16" s="36"/>
      <c r="T16" s="35">
        <f t="shared" si="3"/>
        <v>0</v>
      </c>
      <c r="U16" s="36"/>
      <c r="V16" s="35">
        <f t="shared" si="4"/>
        <v>0</v>
      </c>
      <c r="W16" s="36"/>
      <c r="X16" s="33">
        <f t="shared" si="5"/>
        <v>0</v>
      </c>
      <c r="Y16" s="36"/>
      <c r="Z16" s="33">
        <f t="shared" si="6"/>
        <v>0</v>
      </c>
      <c r="AA16" s="33">
        <f t="shared" si="7"/>
        <v>9450</v>
      </c>
      <c r="AB16" s="36"/>
      <c r="AC16" s="33">
        <f t="shared" si="8"/>
        <v>0</v>
      </c>
      <c r="AD16" s="33">
        <f t="shared" si="9"/>
        <v>9450</v>
      </c>
      <c r="AE16" s="33">
        <f>AD16</f>
        <v>9450</v>
      </c>
      <c r="AF16" s="37">
        <f t="shared" si="11"/>
        <v>18900</v>
      </c>
      <c r="AG16" s="37"/>
      <c r="AH16" s="37">
        <f t="shared" si="12"/>
        <v>132300</v>
      </c>
      <c r="AI16" s="37">
        <f t="shared" si="13"/>
        <v>19561.5</v>
      </c>
      <c r="AJ16" s="37">
        <f t="shared" si="14"/>
        <v>151861.5</v>
      </c>
      <c r="AK16" s="38"/>
    </row>
    <row r="17" spans="2:37" ht="19.5" customHeight="1" x14ac:dyDescent="0.25">
      <c r="B17" s="27">
        <v>8</v>
      </c>
      <c r="C17" s="29" t="s">
        <v>80</v>
      </c>
      <c r="D17" s="29" t="s">
        <v>81</v>
      </c>
      <c r="E17" s="29" t="s">
        <v>82</v>
      </c>
      <c r="F17" s="29" t="s">
        <v>83</v>
      </c>
      <c r="G17" s="30">
        <v>1</v>
      </c>
      <c r="H17" s="31">
        <v>1</v>
      </c>
      <c r="I17" s="31">
        <v>5000</v>
      </c>
      <c r="J17" s="32">
        <v>1.71</v>
      </c>
      <c r="K17" s="32">
        <v>1</v>
      </c>
      <c r="L17" s="33">
        <f t="shared" si="0"/>
        <v>8550</v>
      </c>
      <c r="M17" s="34">
        <v>0.4</v>
      </c>
      <c r="N17" s="31">
        <f>L17*M17</f>
        <v>3420</v>
      </c>
      <c r="O17" s="31">
        <v>600</v>
      </c>
      <c r="P17" s="36"/>
      <c r="Q17" s="33">
        <f t="shared" si="2"/>
        <v>0</v>
      </c>
      <c r="R17" s="35"/>
      <c r="S17" s="36"/>
      <c r="T17" s="35">
        <f t="shared" si="3"/>
        <v>0</v>
      </c>
      <c r="U17" s="36"/>
      <c r="V17" s="35">
        <f t="shared" si="4"/>
        <v>0</v>
      </c>
      <c r="W17" s="36"/>
      <c r="X17" s="33">
        <f t="shared" si="5"/>
        <v>0</v>
      </c>
      <c r="Y17" s="36"/>
      <c r="Z17" s="33">
        <f t="shared" si="6"/>
        <v>0</v>
      </c>
      <c r="AA17" s="33">
        <f t="shared" si="7"/>
        <v>12570</v>
      </c>
      <c r="AB17" s="36"/>
      <c r="AC17" s="33">
        <f t="shared" si="8"/>
        <v>0</v>
      </c>
      <c r="AD17" s="33">
        <f t="shared" si="9"/>
        <v>12570</v>
      </c>
      <c r="AE17" s="33">
        <f>AD17</f>
        <v>12570</v>
      </c>
      <c r="AF17" s="40">
        <f t="shared" si="11"/>
        <v>25140</v>
      </c>
      <c r="AG17" s="40"/>
      <c r="AH17" s="40">
        <f t="shared" si="12"/>
        <v>175980</v>
      </c>
      <c r="AI17" s="40">
        <f t="shared" si="13"/>
        <v>26019.899999999998</v>
      </c>
      <c r="AJ17" s="40">
        <f t="shared" si="14"/>
        <v>201999.9</v>
      </c>
      <c r="AK17" s="38"/>
    </row>
    <row r="18" spans="2:37" ht="20.25" customHeight="1" x14ac:dyDescent="0.25">
      <c r="B18" s="27">
        <v>9</v>
      </c>
      <c r="C18" s="29" t="s">
        <v>75</v>
      </c>
      <c r="D18" s="29" t="s">
        <v>84</v>
      </c>
      <c r="E18" s="29" t="s">
        <v>85</v>
      </c>
      <c r="F18" s="29" t="s">
        <v>86</v>
      </c>
      <c r="G18" s="30">
        <v>1</v>
      </c>
      <c r="H18" s="30">
        <v>1</v>
      </c>
      <c r="I18" s="31">
        <v>5000</v>
      </c>
      <c r="J18" s="32">
        <v>1.71</v>
      </c>
      <c r="K18" s="32">
        <v>1</v>
      </c>
      <c r="L18" s="33">
        <f t="shared" si="0"/>
        <v>8550</v>
      </c>
      <c r="M18" s="34">
        <v>0.4</v>
      </c>
      <c r="N18" s="31">
        <f t="shared" ref="N18:N21" si="16">L18*M18</f>
        <v>3420</v>
      </c>
      <c r="O18" s="31">
        <v>1300</v>
      </c>
      <c r="P18" s="36"/>
      <c r="Q18" s="33">
        <f t="shared" si="2"/>
        <v>0</v>
      </c>
      <c r="R18" s="35"/>
      <c r="S18" s="36"/>
      <c r="T18" s="35">
        <f t="shared" si="3"/>
        <v>0</v>
      </c>
      <c r="U18" s="36"/>
      <c r="V18" s="35">
        <f t="shared" si="4"/>
        <v>0</v>
      </c>
      <c r="W18" s="36"/>
      <c r="X18" s="33">
        <f t="shared" si="5"/>
        <v>0</v>
      </c>
      <c r="Y18" s="36"/>
      <c r="Z18" s="33">
        <f t="shared" si="6"/>
        <v>0</v>
      </c>
      <c r="AA18" s="33">
        <f t="shared" si="7"/>
        <v>13270</v>
      </c>
      <c r="AB18" s="36"/>
      <c r="AC18" s="33">
        <f t="shared" si="8"/>
        <v>0</v>
      </c>
      <c r="AD18" s="33">
        <f t="shared" si="9"/>
        <v>13270</v>
      </c>
      <c r="AE18" s="33">
        <f>AD18</f>
        <v>13270</v>
      </c>
      <c r="AF18" s="37">
        <f t="shared" si="11"/>
        <v>26540</v>
      </c>
      <c r="AG18" s="37"/>
      <c r="AH18" s="37">
        <f t="shared" si="12"/>
        <v>185780</v>
      </c>
      <c r="AI18" s="40">
        <f t="shared" si="13"/>
        <v>27468.899999999998</v>
      </c>
      <c r="AJ18" s="40">
        <f t="shared" si="14"/>
        <v>213248.9</v>
      </c>
      <c r="AK18" s="38"/>
    </row>
    <row r="19" spans="2:37" ht="21" customHeight="1" x14ac:dyDescent="0.25">
      <c r="B19" s="27">
        <v>10</v>
      </c>
      <c r="C19" s="29" t="s">
        <v>75</v>
      </c>
      <c r="D19" s="29" t="s">
        <v>87</v>
      </c>
      <c r="E19" s="29" t="s">
        <v>88</v>
      </c>
      <c r="F19" s="29" t="s">
        <v>86</v>
      </c>
      <c r="G19" s="30">
        <v>1</v>
      </c>
      <c r="H19" s="30">
        <v>1</v>
      </c>
      <c r="I19" s="31">
        <v>5000</v>
      </c>
      <c r="J19" s="32">
        <v>1.71</v>
      </c>
      <c r="K19" s="32">
        <v>1</v>
      </c>
      <c r="L19" s="33">
        <f t="shared" si="0"/>
        <v>8550</v>
      </c>
      <c r="M19" s="34">
        <v>0.4</v>
      </c>
      <c r="N19" s="31">
        <f t="shared" si="16"/>
        <v>3420</v>
      </c>
      <c r="O19" s="31"/>
      <c r="P19" s="36"/>
      <c r="Q19" s="33">
        <f t="shared" si="2"/>
        <v>0</v>
      </c>
      <c r="R19" s="35"/>
      <c r="S19" s="36"/>
      <c r="T19" s="35">
        <f t="shared" si="3"/>
        <v>0</v>
      </c>
      <c r="U19" s="36"/>
      <c r="V19" s="35">
        <f t="shared" si="4"/>
        <v>0</v>
      </c>
      <c r="W19" s="36"/>
      <c r="X19" s="33">
        <f t="shared" si="5"/>
        <v>0</v>
      </c>
      <c r="Y19" s="36"/>
      <c r="Z19" s="33">
        <f t="shared" si="6"/>
        <v>0</v>
      </c>
      <c r="AA19" s="33">
        <f t="shared" si="7"/>
        <v>11970</v>
      </c>
      <c r="AB19" s="36"/>
      <c r="AC19" s="33">
        <f t="shared" si="8"/>
        <v>0</v>
      </c>
      <c r="AD19" s="33">
        <f t="shared" si="9"/>
        <v>11970</v>
      </c>
      <c r="AE19" s="33">
        <f t="shared" ref="AE19" si="17">AD19</f>
        <v>11970</v>
      </c>
      <c r="AF19" s="37">
        <f t="shared" si="11"/>
        <v>23940</v>
      </c>
      <c r="AG19" s="37"/>
      <c r="AH19" s="37">
        <f t="shared" si="12"/>
        <v>167580</v>
      </c>
      <c r="AI19" s="40">
        <f t="shared" si="13"/>
        <v>24777.899999999998</v>
      </c>
      <c r="AJ19" s="40">
        <f t="shared" si="14"/>
        <v>192357.9</v>
      </c>
      <c r="AK19" s="38"/>
    </row>
    <row r="20" spans="2:37" ht="21" customHeight="1" x14ac:dyDescent="0.25">
      <c r="B20" s="27">
        <v>11</v>
      </c>
      <c r="C20" s="29" t="s">
        <v>80</v>
      </c>
      <c r="D20" s="29" t="s">
        <v>89</v>
      </c>
      <c r="E20" s="29" t="s">
        <v>90</v>
      </c>
      <c r="F20" s="29" t="s">
        <v>91</v>
      </c>
      <c r="G20" s="30">
        <v>1</v>
      </c>
      <c r="H20" s="30">
        <v>3</v>
      </c>
      <c r="I20" s="31">
        <v>5000</v>
      </c>
      <c r="J20" s="32">
        <v>1.71</v>
      </c>
      <c r="K20" s="32">
        <v>1</v>
      </c>
      <c r="L20" s="33">
        <f t="shared" si="0"/>
        <v>8550</v>
      </c>
      <c r="M20" s="34">
        <v>0.4</v>
      </c>
      <c r="N20" s="31">
        <f t="shared" si="16"/>
        <v>3420</v>
      </c>
      <c r="O20" s="31">
        <v>600</v>
      </c>
      <c r="P20" s="36"/>
      <c r="Q20" s="33">
        <f t="shared" si="2"/>
        <v>0</v>
      </c>
      <c r="R20" s="35"/>
      <c r="S20" s="36"/>
      <c r="T20" s="35">
        <f t="shared" si="3"/>
        <v>0</v>
      </c>
      <c r="U20" s="36"/>
      <c r="V20" s="35">
        <f t="shared" si="4"/>
        <v>0</v>
      </c>
      <c r="W20" s="36"/>
      <c r="X20" s="33">
        <f t="shared" si="5"/>
        <v>0</v>
      </c>
      <c r="Y20" s="36"/>
      <c r="Z20" s="33">
        <f t="shared" si="6"/>
        <v>0</v>
      </c>
      <c r="AA20" s="33">
        <f t="shared" si="7"/>
        <v>12570</v>
      </c>
      <c r="AB20" s="36"/>
      <c r="AC20" s="33">
        <f t="shared" si="8"/>
        <v>0</v>
      </c>
      <c r="AD20" s="33">
        <f t="shared" si="9"/>
        <v>12570</v>
      </c>
      <c r="AE20" s="33">
        <f>AD20</f>
        <v>12570</v>
      </c>
      <c r="AF20" s="37">
        <f t="shared" si="11"/>
        <v>25140</v>
      </c>
      <c r="AG20" s="37"/>
      <c r="AH20" s="40">
        <f t="shared" si="12"/>
        <v>175980</v>
      </c>
      <c r="AI20" s="40">
        <f t="shared" si="13"/>
        <v>26019.899999999998</v>
      </c>
      <c r="AJ20" s="40">
        <f t="shared" si="14"/>
        <v>201999.9</v>
      </c>
      <c r="AK20" s="38"/>
    </row>
    <row r="21" spans="2:37" ht="21" customHeight="1" x14ac:dyDescent="0.25">
      <c r="B21" s="27">
        <v>12</v>
      </c>
      <c r="C21" s="29" t="s">
        <v>80</v>
      </c>
      <c r="D21" s="29" t="s">
        <v>92</v>
      </c>
      <c r="E21" s="29" t="s">
        <v>93</v>
      </c>
      <c r="F21" s="29" t="s">
        <v>91</v>
      </c>
      <c r="G21" s="30">
        <v>1</v>
      </c>
      <c r="H21" s="30">
        <v>3</v>
      </c>
      <c r="I21" s="31">
        <v>5000</v>
      </c>
      <c r="J21" s="32">
        <v>1.71</v>
      </c>
      <c r="K21" s="32">
        <v>1</v>
      </c>
      <c r="L21" s="33">
        <f t="shared" si="0"/>
        <v>8550</v>
      </c>
      <c r="M21" s="34">
        <v>0.4</v>
      </c>
      <c r="N21" s="31">
        <f t="shared" si="16"/>
        <v>3420</v>
      </c>
      <c r="O21" s="31">
        <v>600</v>
      </c>
      <c r="P21" s="36"/>
      <c r="Q21" s="33">
        <f t="shared" si="2"/>
        <v>0</v>
      </c>
      <c r="R21" s="35"/>
      <c r="S21" s="36"/>
      <c r="T21" s="35">
        <f t="shared" si="3"/>
        <v>0</v>
      </c>
      <c r="U21" s="36"/>
      <c r="V21" s="35">
        <f t="shared" si="4"/>
        <v>0</v>
      </c>
      <c r="W21" s="36"/>
      <c r="X21" s="33">
        <f t="shared" si="5"/>
        <v>0</v>
      </c>
      <c r="Y21" s="36"/>
      <c r="Z21" s="33">
        <f t="shared" si="6"/>
        <v>0</v>
      </c>
      <c r="AA21" s="33">
        <f t="shared" si="7"/>
        <v>12570</v>
      </c>
      <c r="AB21" s="36"/>
      <c r="AC21" s="33">
        <f t="shared" si="8"/>
        <v>0</v>
      </c>
      <c r="AD21" s="33">
        <f t="shared" si="9"/>
        <v>12570</v>
      </c>
      <c r="AE21" s="33">
        <f>AD21</f>
        <v>12570</v>
      </c>
      <c r="AF21" s="40">
        <f t="shared" si="11"/>
        <v>25140</v>
      </c>
      <c r="AG21" s="40"/>
      <c r="AH21" s="40">
        <f t="shared" si="12"/>
        <v>175980</v>
      </c>
      <c r="AI21" s="40">
        <f t="shared" si="13"/>
        <v>26019.899999999998</v>
      </c>
      <c r="AJ21" s="40">
        <f t="shared" si="14"/>
        <v>201999.9</v>
      </c>
      <c r="AK21" s="38"/>
    </row>
    <row r="22" spans="2:37" ht="40.5" customHeight="1" x14ac:dyDescent="0.25">
      <c r="B22" s="27">
        <v>13</v>
      </c>
      <c r="C22" s="29"/>
      <c r="D22" s="29"/>
      <c r="E22" s="29"/>
      <c r="F22" s="41" t="s">
        <v>94</v>
      </c>
      <c r="G22" s="42">
        <f>SUM(G10:G21)</f>
        <v>12</v>
      </c>
      <c r="H22" s="42"/>
      <c r="I22" s="42"/>
      <c r="J22" s="43"/>
      <c r="K22" s="43"/>
      <c r="L22" s="43">
        <f>SUM(L10:L21)</f>
        <v>118300</v>
      </c>
      <c r="M22" s="43"/>
      <c r="N22" s="43">
        <f t="shared" ref="N22:V22" si="18">SUM(N10:N21)</f>
        <v>32937.5</v>
      </c>
      <c r="O22" s="43">
        <f t="shared" si="18"/>
        <v>7400</v>
      </c>
      <c r="P22" s="43">
        <f t="shared" si="18"/>
        <v>0</v>
      </c>
      <c r="Q22" s="43">
        <f t="shared" si="18"/>
        <v>0</v>
      </c>
      <c r="R22" s="43">
        <f t="shared" si="18"/>
        <v>0</v>
      </c>
      <c r="S22" s="43">
        <f t="shared" si="18"/>
        <v>0</v>
      </c>
      <c r="T22" s="43">
        <f t="shared" si="18"/>
        <v>0</v>
      </c>
      <c r="U22" s="43">
        <f t="shared" si="18"/>
        <v>0</v>
      </c>
      <c r="V22" s="43">
        <f t="shared" si="18"/>
        <v>0</v>
      </c>
      <c r="W22" s="43"/>
      <c r="X22" s="43">
        <f t="shared" ref="X22:AJ22" si="19">SUM(X10:X21)</f>
        <v>0</v>
      </c>
      <c r="Y22" s="43">
        <f t="shared" si="19"/>
        <v>0</v>
      </c>
      <c r="Z22" s="43">
        <f t="shared" si="19"/>
        <v>0</v>
      </c>
      <c r="AA22" s="43">
        <f t="shared" si="19"/>
        <v>158637.5</v>
      </c>
      <c r="AB22" s="43">
        <f t="shared" si="19"/>
        <v>0</v>
      </c>
      <c r="AC22" s="43">
        <f t="shared" si="19"/>
        <v>0</v>
      </c>
      <c r="AD22" s="43">
        <f t="shared" si="19"/>
        <v>158637.5</v>
      </c>
      <c r="AE22" s="43">
        <f t="shared" si="19"/>
        <v>158637.5</v>
      </c>
      <c r="AF22" s="43">
        <f t="shared" si="19"/>
        <v>317275</v>
      </c>
      <c r="AG22" s="43">
        <f t="shared" si="19"/>
        <v>0</v>
      </c>
      <c r="AH22" s="43">
        <f t="shared" si="19"/>
        <v>2220925</v>
      </c>
      <c r="AI22" s="43">
        <f t="shared" si="19"/>
        <v>328379.625</v>
      </c>
      <c r="AJ22" s="43">
        <f t="shared" si="19"/>
        <v>2549304.6249999995</v>
      </c>
      <c r="AK22" s="44"/>
    </row>
    <row r="23" spans="2:37" ht="20.25" customHeight="1" x14ac:dyDescent="0.25">
      <c r="B23" s="27">
        <v>14</v>
      </c>
      <c r="C23" s="29"/>
      <c r="D23" s="29" t="s">
        <v>95</v>
      </c>
      <c r="E23" s="29" t="s">
        <v>96</v>
      </c>
      <c r="F23" s="29" t="s">
        <v>97</v>
      </c>
      <c r="G23" s="30">
        <v>1</v>
      </c>
      <c r="H23" s="31"/>
      <c r="I23" s="31">
        <v>5000</v>
      </c>
      <c r="J23" s="32"/>
      <c r="K23" s="32"/>
      <c r="L23" s="33">
        <f>I23</f>
        <v>5000</v>
      </c>
      <c r="M23" s="34"/>
      <c r="N23" s="31">
        <f>L23*M23</f>
        <v>0</v>
      </c>
      <c r="O23" s="35"/>
      <c r="P23" s="36"/>
      <c r="Q23" s="33">
        <f t="shared" ref="Q23" si="20">L23*P23</f>
        <v>0</v>
      </c>
      <c r="R23" s="35"/>
      <c r="S23" s="36"/>
      <c r="T23" s="35">
        <f t="shared" ref="T23" si="21">L23*S23</f>
        <v>0</v>
      </c>
      <c r="U23" s="36">
        <v>0.25</v>
      </c>
      <c r="V23" s="35">
        <f t="shared" ref="V23" si="22">L23*U23</f>
        <v>1250</v>
      </c>
      <c r="W23" s="36"/>
      <c r="X23" s="33">
        <f t="shared" ref="X23" si="23">L23*W23</f>
        <v>0</v>
      </c>
      <c r="Y23" s="36"/>
      <c r="Z23" s="33">
        <f t="shared" ref="Z23" si="24">L23*Y23</f>
        <v>0</v>
      </c>
      <c r="AA23" s="33">
        <f t="shared" ref="AA23" si="25">L23+N23+O23+Q23+R23+T23+V23+X23+Z23</f>
        <v>6250</v>
      </c>
      <c r="AB23" s="36"/>
      <c r="AC23" s="33">
        <f t="shared" ref="AC23" si="26">AA23*AB23</f>
        <v>0</v>
      </c>
      <c r="AD23" s="33">
        <f t="shared" ref="AD23" si="27">AA23+AC23</f>
        <v>6250</v>
      </c>
      <c r="AE23" s="33">
        <f>AD23</f>
        <v>6250</v>
      </c>
      <c r="AF23" s="37">
        <f t="shared" ref="AF23" si="28">AD23*2</f>
        <v>12500</v>
      </c>
      <c r="AG23" s="37"/>
      <c r="AH23" s="37">
        <f t="shared" ref="AH23" si="29">(AD23*11)+AE23+AF23+AG23</f>
        <v>87500</v>
      </c>
      <c r="AI23" s="40">
        <f t="shared" ref="AI23" si="30">(AH23-AF23)*17.25%</f>
        <v>12937.499999999998</v>
      </c>
      <c r="AJ23" s="40">
        <f t="shared" ref="AJ23" si="31">AH23+AI23</f>
        <v>100437.5</v>
      </c>
      <c r="AK23" s="27"/>
    </row>
    <row r="24" spans="2:37" ht="21" customHeight="1" x14ac:dyDescent="0.25">
      <c r="B24" s="27">
        <v>15</v>
      </c>
      <c r="C24" s="29"/>
      <c r="D24" s="29"/>
      <c r="E24" s="29"/>
      <c r="F24" s="41" t="s">
        <v>98</v>
      </c>
      <c r="G24" s="45">
        <f>G23</f>
        <v>1</v>
      </c>
      <c r="H24" s="45">
        <f t="shared" ref="H24:AJ24" si="32">H23</f>
        <v>0</v>
      </c>
      <c r="I24" s="45">
        <f t="shared" si="32"/>
        <v>5000</v>
      </c>
      <c r="J24" s="46">
        <f t="shared" si="32"/>
        <v>0</v>
      </c>
      <c r="K24" s="46">
        <f t="shared" si="32"/>
        <v>0</v>
      </c>
      <c r="L24" s="46">
        <f t="shared" si="32"/>
        <v>5000</v>
      </c>
      <c r="M24" s="46">
        <f t="shared" si="32"/>
        <v>0</v>
      </c>
      <c r="N24" s="46">
        <f t="shared" si="32"/>
        <v>0</v>
      </c>
      <c r="O24" s="46">
        <f t="shared" si="32"/>
        <v>0</v>
      </c>
      <c r="P24" s="46">
        <f t="shared" si="32"/>
        <v>0</v>
      </c>
      <c r="Q24" s="46">
        <f t="shared" si="32"/>
        <v>0</v>
      </c>
      <c r="R24" s="46">
        <f t="shared" si="32"/>
        <v>0</v>
      </c>
      <c r="S24" s="46">
        <f t="shared" si="32"/>
        <v>0</v>
      </c>
      <c r="T24" s="46">
        <f t="shared" si="32"/>
        <v>0</v>
      </c>
      <c r="U24" s="46">
        <f t="shared" si="32"/>
        <v>0.25</v>
      </c>
      <c r="V24" s="46">
        <f t="shared" si="32"/>
        <v>1250</v>
      </c>
      <c r="W24" s="46">
        <f t="shared" si="32"/>
        <v>0</v>
      </c>
      <c r="X24" s="46">
        <f t="shared" si="32"/>
        <v>0</v>
      </c>
      <c r="Y24" s="46">
        <f t="shared" si="32"/>
        <v>0</v>
      </c>
      <c r="Z24" s="46">
        <f t="shared" si="32"/>
        <v>0</v>
      </c>
      <c r="AA24" s="46">
        <f t="shared" si="32"/>
        <v>6250</v>
      </c>
      <c r="AB24" s="46">
        <f t="shared" si="32"/>
        <v>0</v>
      </c>
      <c r="AC24" s="46">
        <f t="shared" si="32"/>
        <v>0</v>
      </c>
      <c r="AD24" s="46">
        <f t="shared" si="32"/>
        <v>6250</v>
      </c>
      <c r="AE24" s="46">
        <f t="shared" si="32"/>
        <v>6250</v>
      </c>
      <c r="AF24" s="46">
        <f t="shared" si="32"/>
        <v>12500</v>
      </c>
      <c r="AG24" s="46">
        <f t="shared" si="32"/>
        <v>0</v>
      </c>
      <c r="AH24" s="46">
        <f t="shared" si="32"/>
        <v>87500</v>
      </c>
      <c r="AI24" s="46">
        <f t="shared" si="32"/>
        <v>12937.499999999998</v>
      </c>
      <c r="AJ24" s="46">
        <f t="shared" si="32"/>
        <v>100437.5</v>
      </c>
      <c r="AK24" s="47"/>
    </row>
    <row r="25" spans="2:37" ht="19.5" customHeight="1" x14ac:dyDescent="0.25">
      <c r="B25" s="27">
        <v>16</v>
      </c>
      <c r="C25" s="29"/>
      <c r="D25" s="29" t="s">
        <v>99</v>
      </c>
      <c r="E25" s="29" t="s">
        <v>100</v>
      </c>
      <c r="F25" s="29" t="s">
        <v>101</v>
      </c>
      <c r="G25" s="30">
        <v>1</v>
      </c>
      <c r="H25" s="31"/>
      <c r="I25" s="31">
        <v>5000</v>
      </c>
      <c r="J25" s="32"/>
      <c r="K25" s="32"/>
      <c r="L25" s="33">
        <f>I25</f>
        <v>5000</v>
      </c>
      <c r="M25" s="34"/>
      <c r="N25" s="31">
        <f>L25*M25</f>
        <v>0</v>
      </c>
      <c r="O25" s="35"/>
      <c r="P25" s="36"/>
      <c r="Q25" s="33">
        <f t="shared" ref="Q25" si="33">L25*P25</f>
        <v>0</v>
      </c>
      <c r="R25" s="35"/>
      <c r="S25" s="36"/>
      <c r="T25" s="35">
        <f t="shared" ref="T25" si="34">L25*S25</f>
        <v>0</v>
      </c>
      <c r="U25" s="36">
        <v>0.25</v>
      </c>
      <c r="V25" s="35">
        <f t="shared" ref="V25" si="35">L25*U25</f>
        <v>1250</v>
      </c>
      <c r="W25" s="36"/>
      <c r="X25" s="33">
        <f t="shared" ref="X25" si="36">L25*W25</f>
        <v>0</v>
      </c>
      <c r="Y25" s="36"/>
      <c r="Z25" s="33">
        <f t="shared" ref="Z25" si="37">L25*Y25</f>
        <v>0</v>
      </c>
      <c r="AA25" s="33">
        <f t="shared" ref="AA25" si="38">L25+N25+O25+Q25+R25+T25+V25+X25+Z25</f>
        <v>6250</v>
      </c>
      <c r="AB25" s="36"/>
      <c r="AC25" s="33">
        <f t="shared" ref="AC25" si="39">AA25*AB25</f>
        <v>0</v>
      </c>
      <c r="AD25" s="33">
        <f t="shared" ref="AD25" si="40">AA25+AC25</f>
        <v>6250</v>
      </c>
      <c r="AE25" s="33">
        <f t="shared" ref="AE25" si="41">AD25</f>
        <v>6250</v>
      </c>
      <c r="AF25" s="37">
        <f t="shared" ref="AF25" si="42">AD25*2</f>
        <v>12500</v>
      </c>
      <c r="AG25" s="37"/>
      <c r="AH25" s="37">
        <f t="shared" ref="AH25" si="43">(AD25*11)+AE25+AF25+AG25</f>
        <v>87500</v>
      </c>
      <c r="AI25" s="40">
        <f t="shared" ref="AI25" si="44">(AH25-AF25)*17.25%</f>
        <v>12937.499999999998</v>
      </c>
      <c r="AJ25" s="40">
        <f t="shared" ref="AJ25" si="45">AH25+AI25</f>
        <v>100437.5</v>
      </c>
      <c r="AK25" s="27"/>
    </row>
    <row r="26" spans="2:37" x14ac:dyDescent="0.25">
      <c r="B26" s="27">
        <v>17</v>
      </c>
      <c r="C26" s="48"/>
      <c r="D26" s="48"/>
      <c r="E26" s="48"/>
      <c r="F26" s="49" t="s">
        <v>102</v>
      </c>
      <c r="G26" s="50">
        <f>G25</f>
        <v>1</v>
      </c>
      <c r="H26" s="51">
        <f t="shared" ref="H26:AJ26" si="46">H25</f>
        <v>0</v>
      </c>
      <c r="I26" s="51">
        <f t="shared" si="46"/>
        <v>5000</v>
      </c>
      <c r="J26" s="51">
        <f t="shared" si="46"/>
        <v>0</v>
      </c>
      <c r="K26" s="51">
        <f t="shared" si="46"/>
        <v>0</v>
      </c>
      <c r="L26" s="51">
        <f t="shared" si="46"/>
        <v>5000</v>
      </c>
      <c r="M26" s="51">
        <f t="shared" si="46"/>
        <v>0</v>
      </c>
      <c r="N26" s="51">
        <f t="shared" si="46"/>
        <v>0</v>
      </c>
      <c r="O26" s="51">
        <f t="shared" si="46"/>
        <v>0</v>
      </c>
      <c r="P26" s="51">
        <f t="shared" si="46"/>
        <v>0</v>
      </c>
      <c r="Q26" s="51">
        <f t="shared" si="46"/>
        <v>0</v>
      </c>
      <c r="R26" s="51">
        <f t="shared" si="46"/>
        <v>0</v>
      </c>
      <c r="S26" s="51">
        <f t="shared" si="46"/>
        <v>0</v>
      </c>
      <c r="T26" s="51">
        <f t="shared" si="46"/>
        <v>0</v>
      </c>
      <c r="U26" s="51">
        <f t="shared" si="46"/>
        <v>0.25</v>
      </c>
      <c r="V26" s="51">
        <f t="shared" si="46"/>
        <v>1250</v>
      </c>
      <c r="W26" s="51">
        <f t="shared" si="46"/>
        <v>0</v>
      </c>
      <c r="X26" s="51">
        <f t="shared" si="46"/>
        <v>0</v>
      </c>
      <c r="Y26" s="51">
        <f t="shared" si="46"/>
        <v>0</v>
      </c>
      <c r="Z26" s="51">
        <f t="shared" si="46"/>
        <v>0</v>
      </c>
      <c r="AA26" s="51">
        <f t="shared" si="46"/>
        <v>6250</v>
      </c>
      <c r="AB26" s="51">
        <f t="shared" si="46"/>
        <v>0</v>
      </c>
      <c r="AC26" s="51">
        <f t="shared" si="46"/>
        <v>0</v>
      </c>
      <c r="AD26" s="51">
        <f t="shared" si="46"/>
        <v>6250</v>
      </c>
      <c r="AE26" s="51">
        <f t="shared" si="46"/>
        <v>6250</v>
      </c>
      <c r="AF26" s="51">
        <f t="shared" si="46"/>
        <v>12500</v>
      </c>
      <c r="AG26" s="51">
        <f t="shared" si="46"/>
        <v>0</v>
      </c>
      <c r="AH26" s="51">
        <f t="shared" si="46"/>
        <v>87500</v>
      </c>
      <c r="AI26" s="51">
        <f t="shared" si="46"/>
        <v>12937.499999999998</v>
      </c>
      <c r="AJ26" s="51">
        <f t="shared" si="46"/>
        <v>100437.5</v>
      </c>
      <c r="AK26" s="52"/>
    </row>
    <row r="27" spans="2:37" x14ac:dyDescent="0.25">
      <c r="B27" s="27">
        <v>18</v>
      </c>
      <c r="C27" s="53"/>
      <c r="D27" s="53"/>
      <c r="E27" s="53"/>
      <c r="F27" s="49" t="s">
        <v>103</v>
      </c>
      <c r="G27" s="54">
        <f>G22+G24+G26</f>
        <v>14</v>
      </c>
      <c r="H27" s="55">
        <f t="shared" ref="H27:AK27" si="47">H22+H24+H26</f>
        <v>0</v>
      </c>
      <c r="I27" s="55">
        <f t="shared" si="47"/>
        <v>10000</v>
      </c>
      <c r="J27" s="55">
        <f t="shared" si="47"/>
        <v>0</v>
      </c>
      <c r="K27" s="55">
        <f t="shared" si="47"/>
        <v>0</v>
      </c>
      <c r="L27" s="55">
        <f t="shared" si="47"/>
        <v>128300</v>
      </c>
      <c r="M27" s="55">
        <f t="shared" si="47"/>
        <v>0</v>
      </c>
      <c r="N27" s="55">
        <f t="shared" si="47"/>
        <v>32937.5</v>
      </c>
      <c r="O27" s="55">
        <f t="shared" si="47"/>
        <v>7400</v>
      </c>
      <c r="P27" s="55">
        <f t="shared" si="47"/>
        <v>0</v>
      </c>
      <c r="Q27" s="55">
        <f t="shared" si="47"/>
        <v>0</v>
      </c>
      <c r="R27" s="55">
        <f t="shared" si="47"/>
        <v>0</v>
      </c>
      <c r="S27" s="55">
        <f t="shared" si="47"/>
        <v>0</v>
      </c>
      <c r="T27" s="55">
        <f t="shared" si="47"/>
        <v>0</v>
      </c>
      <c r="U27" s="55">
        <f t="shared" si="47"/>
        <v>0.5</v>
      </c>
      <c r="V27" s="55">
        <f t="shared" si="47"/>
        <v>2500</v>
      </c>
      <c r="W27" s="55">
        <f t="shared" si="47"/>
        <v>0</v>
      </c>
      <c r="X27" s="55">
        <f t="shared" si="47"/>
        <v>0</v>
      </c>
      <c r="Y27" s="55">
        <f t="shared" si="47"/>
        <v>0</v>
      </c>
      <c r="Z27" s="55">
        <f t="shared" si="47"/>
        <v>0</v>
      </c>
      <c r="AA27" s="55">
        <f t="shared" si="47"/>
        <v>171137.5</v>
      </c>
      <c r="AB27" s="55">
        <f t="shared" si="47"/>
        <v>0</v>
      </c>
      <c r="AC27" s="55">
        <f t="shared" si="47"/>
        <v>0</v>
      </c>
      <c r="AD27" s="55">
        <f t="shared" si="47"/>
        <v>171137.5</v>
      </c>
      <c r="AE27" s="55">
        <f t="shared" si="47"/>
        <v>171137.5</v>
      </c>
      <c r="AF27" s="55">
        <f t="shared" si="47"/>
        <v>342275</v>
      </c>
      <c r="AG27" s="55">
        <f t="shared" si="47"/>
        <v>0</v>
      </c>
      <c r="AH27" s="55">
        <f>AH22+AH24+AH26</f>
        <v>2395925</v>
      </c>
      <c r="AI27" s="55">
        <f t="shared" si="47"/>
        <v>354254.625</v>
      </c>
      <c r="AJ27" s="56">
        <f t="shared" si="47"/>
        <v>2750179.6249999995</v>
      </c>
      <c r="AK27" s="57">
        <f t="shared" si="47"/>
        <v>0</v>
      </c>
    </row>
    <row r="28" spans="2:37" x14ac:dyDescent="0.25">
      <c r="B28" s="22"/>
      <c r="C28" s="22"/>
      <c r="D28" s="22"/>
      <c r="E28" s="22"/>
      <c r="F28" s="58"/>
      <c r="G28" s="22"/>
      <c r="H28" s="22"/>
      <c r="I28" s="22"/>
      <c r="J28" s="22"/>
      <c r="K28" s="22"/>
      <c r="L28" s="22"/>
      <c r="M28" s="22"/>
      <c r="N28" s="59"/>
      <c r="O28" s="59"/>
      <c r="P28" s="59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60"/>
    </row>
    <row r="29" spans="2:37" x14ac:dyDescent="0.25">
      <c r="B29" s="22"/>
      <c r="C29" s="22"/>
      <c r="D29" s="22"/>
      <c r="E29" s="22"/>
      <c r="F29" s="58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2:37" x14ac:dyDescent="0.25">
      <c r="B30" s="22"/>
      <c r="C30" s="22"/>
      <c r="D30" s="22"/>
      <c r="E30" s="22"/>
      <c r="F30" s="22"/>
      <c r="G30" s="22"/>
      <c r="H30" s="22"/>
      <c r="I30" s="61" t="s">
        <v>104</v>
      </c>
      <c r="J30" s="62"/>
      <c r="K30" s="62"/>
      <c r="L30" s="62"/>
      <c r="M30" s="62"/>
      <c r="N30" s="63"/>
      <c r="O30" s="63"/>
      <c r="P30" s="63"/>
      <c r="Q30" s="22" t="s">
        <v>35</v>
      </c>
      <c r="R30" s="22"/>
      <c r="S30" s="22"/>
      <c r="T30" s="22"/>
      <c r="U30" s="22"/>
      <c r="V30" s="22"/>
      <c r="W30" s="22"/>
      <c r="X30" s="22"/>
      <c r="Y30" s="23"/>
      <c r="Z30" s="23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2:37" x14ac:dyDescent="0.25">
      <c r="B31" s="22"/>
      <c r="C31" s="22"/>
      <c r="D31" s="22"/>
      <c r="E31" s="22"/>
      <c r="F31" s="22"/>
      <c r="G31" s="22"/>
      <c r="H31" s="22"/>
      <c r="I31" s="61"/>
      <c r="J31" s="62"/>
      <c r="K31" s="62"/>
      <c r="L31" s="62"/>
      <c r="M31" s="62"/>
      <c r="N31" s="22" t="s">
        <v>105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3"/>
      <c r="Z31" s="23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2:37" x14ac:dyDescent="0.25">
      <c r="B32" s="22"/>
      <c r="C32" s="22"/>
      <c r="D32" s="22"/>
      <c r="E32" s="22"/>
      <c r="F32" s="22"/>
      <c r="G32" s="22"/>
      <c r="H32" s="22"/>
      <c r="I32" s="61" t="s">
        <v>106</v>
      </c>
      <c r="J32" s="62"/>
      <c r="K32" s="62"/>
      <c r="L32" s="62"/>
      <c r="M32" s="62"/>
      <c r="N32" s="63"/>
      <c r="O32" s="63"/>
      <c r="P32" s="22"/>
      <c r="Q32" s="22" t="s">
        <v>35</v>
      </c>
      <c r="R32" s="22"/>
      <c r="S32" s="22"/>
      <c r="T32" s="22"/>
      <c r="U32" s="22"/>
      <c r="V32" s="22"/>
      <c r="W32" s="22"/>
      <c r="X32" s="22"/>
      <c r="Y32" s="23"/>
      <c r="Z32" s="2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</sheetData>
  <protectedRanges>
    <protectedRange sqref="C11:F21 B10:F10 C22:AK22 C23:F23 AK23 C25:F25 AK25 AK10:AK21 C24:AK24 B28:AK32 C26:AK27 B11:B27 B2:AK9" name="Диапазон1" securityDescriptor="O:WDG:WDD:(A;;CC;;;S-1-5-21-3534675363-1975630948-2990127863-2986)"/>
  </protectedRanges>
  <mergeCells count="31">
    <mergeCell ref="AJ5:AJ6"/>
    <mergeCell ref="AK5:AK7"/>
    <mergeCell ref="M6:N6"/>
    <mergeCell ref="P6:Q6"/>
    <mergeCell ref="S6:T6"/>
    <mergeCell ref="U6:V6"/>
    <mergeCell ref="W6:X6"/>
    <mergeCell ref="Y6:Z6"/>
    <mergeCell ref="AB5:AC6"/>
    <mergeCell ref="AD5:AD6"/>
    <mergeCell ref="AE5:AE6"/>
    <mergeCell ref="AF5:AF6"/>
    <mergeCell ref="AG5:AG6"/>
    <mergeCell ref="AH5:AH6"/>
    <mergeCell ref="AA5:AA6"/>
    <mergeCell ref="B2:AK2"/>
    <mergeCell ref="I3:AE3"/>
    <mergeCell ref="I4:T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Z5"/>
    <mergeCell ref="AI5:A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5"/>
  <sheetViews>
    <sheetView workbookViewId="0">
      <selection activeCell="K6" sqref="K6"/>
    </sheetView>
  </sheetViews>
  <sheetFormatPr defaultRowHeight="15" x14ac:dyDescent="0.25"/>
  <cols>
    <col min="2" max="2" width="20.28515625" customWidth="1"/>
    <col min="3" max="3" width="22.7109375" customWidth="1"/>
    <col min="8" max="8" width="10.85546875" customWidth="1"/>
    <col min="9" max="9" width="11" customWidth="1"/>
    <col min="10" max="10" width="11.28515625" customWidth="1"/>
    <col min="11" max="11" width="17.5703125" customWidth="1"/>
    <col min="12" max="12" width="12.7109375" customWidth="1"/>
  </cols>
  <sheetData>
    <row r="3" spans="2:12" ht="15.75" x14ac:dyDescent="0.25">
      <c r="B3" s="66"/>
      <c r="C3" s="1"/>
      <c r="D3" s="1"/>
      <c r="E3" s="1"/>
      <c r="F3" s="1"/>
      <c r="G3" s="1" t="s">
        <v>127</v>
      </c>
      <c r="H3" s="1"/>
      <c r="I3" s="1"/>
      <c r="J3" s="1"/>
      <c r="K3" s="1"/>
      <c r="L3" s="1"/>
    </row>
    <row r="4" spans="2:12" x14ac:dyDescent="0.25">
      <c r="B4" s="1"/>
      <c r="C4" s="1"/>
      <c r="D4" s="1"/>
      <c r="E4" s="1"/>
      <c r="F4" s="1"/>
      <c r="G4" s="1"/>
      <c r="H4" s="1"/>
      <c r="I4" s="1" t="s">
        <v>160</v>
      </c>
      <c r="J4" s="1"/>
      <c r="K4" s="1"/>
      <c r="L4" s="1"/>
    </row>
    <row r="5" spans="2:12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69" t="s">
        <v>393</v>
      </c>
      <c r="L6" s="69"/>
    </row>
    <row r="7" spans="2:12" ht="15.75" x14ac:dyDescent="0.25">
      <c r="B7" s="153" t="s">
        <v>156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2:12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30" x14ac:dyDescent="0.25">
      <c r="B9" s="8" t="s">
        <v>128</v>
      </c>
      <c r="C9" s="8" t="s">
        <v>129</v>
      </c>
      <c r="D9" s="70" t="s">
        <v>130</v>
      </c>
      <c r="E9" s="70" t="s">
        <v>131</v>
      </c>
      <c r="F9" s="70" t="s">
        <v>132</v>
      </c>
      <c r="G9" s="71" t="s">
        <v>133</v>
      </c>
      <c r="H9" s="72"/>
      <c r="I9" s="70"/>
      <c r="J9" s="70" t="s">
        <v>134</v>
      </c>
      <c r="K9" s="70" t="s">
        <v>135</v>
      </c>
      <c r="L9" s="70" t="s">
        <v>124</v>
      </c>
    </row>
    <row r="10" spans="2:12" x14ac:dyDescent="0.25">
      <c r="B10" s="8"/>
      <c r="C10" s="8"/>
      <c r="D10" s="8"/>
      <c r="E10" s="8" t="s">
        <v>136</v>
      </c>
      <c r="F10" s="8"/>
      <c r="G10" s="73"/>
      <c r="H10" s="73"/>
      <c r="I10" s="73">
        <v>0</v>
      </c>
      <c r="J10" s="8" t="s">
        <v>132</v>
      </c>
      <c r="K10" s="8" t="s">
        <v>132</v>
      </c>
      <c r="L10" s="8" t="s">
        <v>137</v>
      </c>
    </row>
    <row r="11" spans="2:12" x14ac:dyDescent="0.25">
      <c r="B11" s="8" t="s">
        <v>157</v>
      </c>
      <c r="C11" s="8" t="s">
        <v>138</v>
      </c>
      <c r="D11" s="8">
        <v>1</v>
      </c>
      <c r="E11" s="8">
        <v>7500</v>
      </c>
      <c r="F11" s="8">
        <v>7500</v>
      </c>
      <c r="G11" s="8"/>
      <c r="H11" s="8"/>
      <c r="I11" s="8">
        <v>0</v>
      </c>
      <c r="J11" s="8">
        <f>F11+I11</f>
        <v>7500</v>
      </c>
      <c r="K11" s="8">
        <v>89595</v>
      </c>
      <c r="L11" s="75">
        <f>K11*17.25%</f>
        <v>15455.137499999999</v>
      </c>
    </row>
    <row r="12" spans="2:12" x14ac:dyDescent="0.25">
      <c r="B12" s="8" t="s">
        <v>139</v>
      </c>
      <c r="C12" s="8" t="s">
        <v>138</v>
      </c>
      <c r="D12" s="8">
        <v>1</v>
      </c>
      <c r="E12" s="8">
        <v>7500</v>
      </c>
      <c r="F12" s="8">
        <v>7500</v>
      </c>
      <c r="G12" s="8"/>
      <c r="H12" s="8"/>
      <c r="I12" s="8"/>
      <c r="J12" s="8">
        <f t="shared" ref="J12" si="0">F12+I12</f>
        <v>7500</v>
      </c>
      <c r="K12" s="8">
        <v>89595</v>
      </c>
      <c r="L12" s="75">
        <f>K12*17.25%</f>
        <v>15455.137499999999</v>
      </c>
    </row>
    <row r="13" spans="2:12" x14ac:dyDescent="0.25">
      <c r="B13" s="74" t="s">
        <v>140</v>
      </c>
      <c r="C13" s="74"/>
      <c r="D13" s="74">
        <v>2</v>
      </c>
      <c r="E13" s="74">
        <f t="shared" ref="E13:L13" si="1">SUM(E11:E12)</f>
        <v>15000</v>
      </c>
      <c r="F13" s="74">
        <f t="shared" si="1"/>
        <v>15000</v>
      </c>
      <c r="G13" s="74">
        <f t="shared" si="1"/>
        <v>0</v>
      </c>
      <c r="H13" s="74">
        <f t="shared" si="1"/>
        <v>0</v>
      </c>
      <c r="I13" s="74">
        <f t="shared" si="1"/>
        <v>0</v>
      </c>
      <c r="J13" s="74">
        <f t="shared" si="1"/>
        <v>15000</v>
      </c>
      <c r="K13" s="74">
        <f t="shared" si="1"/>
        <v>179190</v>
      </c>
      <c r="L13" s="76">
        <f t="shared" si="1"/>
        <v>30910.274999999998</v>
      </c>
    </row>
    <row r="14" spans="2:12" x14ac:dyDescent="0.25">
      <c r="B14" s="8" t="s">
        <v>141</v>
      </c>
      <c r="C14" s="8" t="s">
        <v>142</v>
      </c>
      <c r="D14" s="8">
        <v>1</v>
      </c>
      <c r="E14" s="8">
        <v>7500</v>
      </c>
      <c r="F14" s="8">
        <v>2250</v>
      </c>
      <c r="G14" s="8">
        <v>1125</v>
      </c>
      <c r="H14" s="8">
        <v>2000</v>
      </c>
      <c r="I14" s="8">
        <v>0</v>
      </c>
      <c r="J14" s="8">
        <f>I14+H14+G14+F14+E14</f>
        <v>12875</v>
      </c>
      <c r="K14" s="8">
        <v>153804</v>
      </c>
      <c r="L14" s="8">
        <v>26531</v>
      </c>
    </row>
    <row r="15" spans="2:12" x14ac:dyDescent="0.25">
      <c r="B15" s="8" t="s">
        <v>143</v>
      </c>
      <c r="C15" s="8" t="s">
        <v>142</v>
      </c>
      <c r="D15" s="8">
        <v>1</v>
      </c>
      <c r="E15" s="8">
        <v>7500</v>
      </c>
      <c r="F15" s="8">
        <v>2250</v>
      </c>
      <c r="G15" s="8">
        <v>1125</v>
      </c>
      <c r="H15" s="8"/>
      <c r="I15" s="8"/>
      <c r="J15" s="8">
        <f>I15+H15+G15+F15+E15</f>
        <v>10875</v>
      </c>
      <c r="K15" s="8">
        <v>129912</v>
      </c>
      <c r="L15" s="8">
        <v>22410</v>
      </c>
    </row>
    <row r="16" spans="2:12" x14ac:dyDescent="0.25">
      <c r="B16" s="8" t="s">
        <v>158</v>
      </c>
      <c r="C16" s="8" t="s">
        <v>159</v>
      </c>
      <c r="D16" s="8">
        <v>1</v>
      </c>
      <c r="E16" s="8">
        <v>2500</v>
      </c>
      <c r="F16" s="8"/>
      <c r="G16" s="8"/>
      <c r="H16" s="8"/>
      <c r="I16" s="8"/>
      <c r="J16" s="8">
        <v>2500</v>
      </c>
      <c r="K16" s="8">
        <v>29865</v>
      </c>
      <c r="L16" s="8">
        <v>5152</v>
      </c>
    </row>
    <row r="17" spans="2:12" x14ac:dyDescent="0.25">
      <c r="B17" s="74" t="s">
        <v>140</v>
      </c>
      <c r="C17" s="74"/>
      <c r="D17" s="74">
        <v>3</v>
      </c>
      <c r="E17" s="74">
        <f>E16+E15+E14</f>
        <v>17500</v>
      </c>
      <c r="F17" s="74">
        <f t="shared" ref="F17:L17" si="2">F16+F15+F14</f>
        <v>4500</v>
      </c>
      <c r="G17" s="74">
        <f t="shared" si="2"/>
        <v>2250</v>
      </c>
      <c r="H17" s="74">
        <f t="shared" si="2"/>
        <v>2000</v>
      </c>
      <c r="I17" s="74">
        <f t="shared" si="2"/>
        <v>0</v>
      </c>
      <c r="J17" s="74">
        <f t="shared" si="2"/>
        <v>26250</v>
      </c>
      <c r="K17" s="74">
        <f t="shared" si="2"/>
        <v>313581</v>
      </c>
      <c r="L17" s="74">
        <f t="shared" si="2"/>
        <v>54093</v>
      </c>
    </row>
    <row r="18" spans="2:12" x14ac:dyDescent="0.25">
      <c r="B18" s="74" t="s">
        <v>144</v>
      </c>
      <c r="C18" s="74"/>
      <c r="D18" s="74">
        <f>D17+D13</f>
        <v>5</v>
      </c>
      <c r="E18" s="74">
        <f t="shared" ref="E18:L18" si="3">E17+E13</f>
        <v>32500</v>
      </c>
      <c r="F18" s="74">
        <f t="shared" si="3"/>
        <v>19500</v>
      </c>
      <c r="G18" s="74">
        <f t="shared" si="3"/>
        <v>2250</v>
      </c>
      <c r="H18" s="74">
        <f t="shared" si="3"/>
        <v>2000</v>
      </c>
      <c r="I18" s="74">
        <f t="shared" si="3"/>
        <v>0</v>
      </c>
      <c r="J18" s="74">
        <f t="shared" si="3"/>
        <v>41250</v>
      </c>
      <c r="K18" s="74">
        <f t="shared" si="3"/>
        <v>492771</v>
      </c>
      <c r="L18" s="76">
        <f t="shared" si="3"/>
        <v>85003.274999999994</v>
      </c>
    </row>
    <row r="19" spans="2:12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5">
      <c r="B23" s="1"/>
      <c r="C23" s="1" t="s">
        <v>146</v>
      </c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5">
      <c r="B25" s="1"/>
      <c r="C25" s="1" t="s">
        <v>145</v>
      </c>
      <c r="D25" s="1"/>
      <c r="E25" s="1"/>
      <c r="F25" s="1"/>
      <c r="G25" s="1"/>
      <c r="H25" s="1"/>
      <c r="I25" s="1"/>
      <c r="J25" s="1"/>
      <c r="K25" s="1"/>
      <c r="L25" s="1"/>
    </row>
  </sheetData>
  <mergeCells count="1">
    <mergeCell ref="B7:L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43"/>
  <sheetViews>
    <sheetView topLeftCell="A4" workbookViewId="0">
      <selection activeCell="H41" sqref="H41"/>
    </sheetView>
  </sheetViews>
  <sheetFormatPr defaultRowHeight="15" x14ac:dyDescent="0.25"/>
  <cols>
    <col min="3" max="3" width="29.42578125" customWidth="1"/>
    <col min="4" max="4" width="28.42578125" customWidth="1"/>
    <col min="5" max="5" width="13.7109375" customWidth="1"/>
    <col min="6" max="6" width="14.42578125" customWidth="1"/>
  </cols>
  <sheetData>
    <row r="5" spans="2:9" x14ac:dyDescent="0.25">
      <c r="E5" s="186" t="s">
        <v>161</v>
      </c>
      <c r="F5" s="186"/>
      <c r="G5" s="186"/>
      <c r="H5" s="186"/>
      <c r="I5" s="186"/>
    </row>
    <row r="6" spans="2:9" x14ac:dyDescent="0.25">
      <c r="E6" s="186" t="s">
        <v>162</v>
      </c>
      <c r="F6" s="186"/>
      <c r="G6" s="186"/>
      <c r="H6" s="186"/>
      <c r="I6" s="186"/>
    </row>
    <row r="7" spans="2:9" x14ac:dyDescent="0.25">
      <c r="E7" s="186" t="s">
        <v>329</v>
      </c>
      <c r="F7" s="186"/>
      <c r="G7" s="186"/>
      <c r="H7" s="186"/>
      <c r="I7" s="186"/>
    </row>
    <row r="8" spans="2:9" x14ac:dyDescent="0.25">
      <c r="E8" s="186" t="s">
        <v>164</v>
      </c>
      <c r="F8" s="186"/>
      <c r="G8" s="186"/>
      <c r="H8" s="186"/>
      <c r="I8" s="186"/>
    </row>
    <row r="9" spans="2:9" x14ac:dyDescent="0.25">
      <c r="E9" s="186" t="s">
        <v>165</v>
      </c>
      <c r="F9" s="186"/>
      <c r="G9" s="186"/>
      <c r="H9" s="186"/>
      <c r="I9" s="186"/>
    </row>
    <row r="10" spans="2:9" x14ac:dyDescent="0.25">
      <c r="E10" s="186"/>
      <c r="F10" s="186"/>
      <c r="G10" s="186"/>
      <c r="H10" s="186"/>
      <c r="I10" s="186"/>
    </row>
    <row r="11" spans="2:9" x14ac:dyDescent="0.25">
      <c r="E11" s="186"/>
      <c r="F11" s="186"/>
      <c r="G11" s="186"/>
      <c r="H11" s="186"/>
      <c r="I11" s="186"/>
    </row>
    <row r="12" spans="2:9" x14ac:dyDescent="0.25">
      <c r="E12" s="95"/>
      <c r="F12" s="95"/>
      <c r="G12" s="95"/>
      <c r="H12" s="95"/>
      <c r="I12" s="95"/>
    </row>
    <row r="14" spans="2:9" ht="18.75" x14ac:dyDescent="0.3">
      <c r="D14" s="135" t="s">
        <v>330</v>
      </c>
      <c r="E14" s="135"/>
      <c r="F14" s="135"/>
      <c r="G14" s="90"/>
      <c r="H14" s="90"/>
      <c r="I14" s="90"/>
    </row>
    <row r="15" spans="2:9" ht="15.75" x14ac:dyDescent="0.25">
      <c r="E15" s="90"/>
      <c r="F15" s="90"/>
      <c r="G15" s="90"/>
      <c r="H15" s="90"/>
      <c r="I15" s="90"/>
    </row>
    <row r="16" spans="2:9" x14ac:dyDescent="0.25">
      <c r="B16" s="12" t="s">
        <v>32</v>
      </c>
      <c r="C16" s="12" t="s">
        <v>331</v>
      </c>
      <c r="D16" s="12" t="s">
        <v>332</v>
      </c>
      <c r="E16" s="12" t="s">
        <v>333</v>
      </c>
      <c r="F16" s="12" t="s">
        <v>334</v>
      </c>
    </row>
    <row r="17" spans="2:6" x14ac:dyDescent="0.25">
      <c r="B17" s="137">
        <v>1</v>
      </c>
      <c r="C17" s="12" t="s">
        <v>335</v>
      </c>
      <c r="D17" s="12"/>
      <c r="E17" s="12">
        <v>2111</v>
      </c>
      <c r="F17" s="12">
        <v>2219.4</v>
      </c>
    </row>
    <row r="18" spans="2:6" x14ac:dyDescent="0.25">
      <c r="B18" s="137">
        <v>2</v>
      </c>
      <c r="C18" s="12" t="s">
        <v>336</v>
      </c>
      <c r="D18" s="12"/>
      <c r="E18" s="12">
        <v>2121</v>
      </c>
      <c r="F18" s="12">
        <v>328.3</v>
      </c>
    </row>
    <row r="19" spans="2:6" x14ac:dyDescent="0.25">
      <c r="B19" s="137">
        <v>3</v>
      </c>
      <c r="C19" s="12" t="s">
        <v>337</v>
      </c>
      <c r="D19" s="12" t="s">
        <v>338</v>
      </c>
      <c r="E19" s="12">
        <v>2212</v>
      </c>
      <c r="F19" s="65">
        <v>35</v>
      </c>
    </row>
    <row r="20" spans="2:6" x14ac:dyDescent="0.25">
      <c r="B20" s="183">
        <v>4</v>
      </c>
      <c r="C20" s="183" t="s">
        <v>339</v>
      </c>
      <c r="D20" s="184" t="s">
        <v>340</v>
      </c>
      <c r="E20" s="185">
        <v>2211</v>
      </c>
      <c r="F20" s="185">
        <v>130</v>
      </c>
    </row>
    <row r="21" spans="2:6" x14ac:dyDescent="0.25">
      <c r="B21" s="183"/>
      <c r="C21" s="183"/>
      <c r="D21" s="184"/>
      <c r="E21" s="185"/>
      <c r="F21" s="185"/>
    </row>
    <row r="22" spans="2:6" x14ac:dyDescent="0.25">
      <c r="B22" s="183">
        <v>5</v>
      </c>
      <c r="C22" s="183" t="s">
        <v>341</v>
      </c>
      <c r="D22" s="184" t="s">
        <v>342</v>
      </c>
      <c r="E22" s="185">
        <v>2214</v>
      </c>
      <c r="F22" s="185">
        <v>227.2</v>
      </c>
    </row>
    <row r="23" spans="2:6" x14ac:dyDescent="0.25">
      <c r="B23" s="183"/>
      <c r="C23" s="183"/>
      <c r="D23" s="184"/>
      <c r="E23" s="185"/>
      <c r="F23" s="185"/>
    </row>
    <row r="24" spans="2:6" x14ac:dyDescent="0.25">
      <c r="B24" s="137">
        <v>6</v>
      </c>
      <c r="C24" s="12" t="s">
        <v>343</v>
      </c>
      <c r="D24" s="12" t="s">
        <v>344</v>
      </c>
      <c r="E24" s="12">
        <v>2215</v>
      </c>
      <c r="F24" s="65">
        <f>126.9-4+25</f>
        <v>147.9</v>
      </c>
    </row>
    <row r="25" spans="2:6" x14ac:dyDescent="0.25">
      <c r="B25" s="137"/>
      <c r="C25" s="12"/>
      <c r="D25" s="12" t="s">
        <v>345</v>
      </c>
      <c r="E25" s="12"/>
      <c r="F25" s="12"/>
    </row>
    <row r="26" spans="2:6" x14ac:dyDescent="0.25">
      <c r="B26" s="137"/>
      <c r="C26" s="12"/>
      <c r="D26" s="12" t="s">
        <v>346</v>
      </c>
      <c r="E26" s="12"/>
      <c r="F26" s="12"/>
    </row>
    <row r="27" spans="2:6" x14ac:dyDescent="0.25">
      <c r="B27" s="137"/>
      <c r="C27" s="12"/>
      <c r="D27" s="12" t="s">
        <v>347</v>
      </c>
      <c r="E27" s="12"/>
      <c r="F27" s="12"/>
    </row>
    <row r="28" spans="2:6" x14ac:dyDescent="0.25">
      <c r="B28" s="137"/>
      <c r="C28" s="12"/>
      <c r="D28" s="12" t="s">
        <v>348</v>
      </c>
      <c r="E28" s="12"/>
      <c r="F28" s="12"/>
    </row>
    <row r="29" spans="2:6" x14ac:dyDescent="0.25">
      <c r="B29" s="137"/>
      <c r="C29" s="12"/>
      <c r="D29" s="12" t="s">
        <v>349</v>
      </c>
      <c r="E29" s="12"/>
      <c r="F29" s="12"/>
    </row>
    <row r="30" spans="2:6" x14ac:dyDescent="0.25">
      <c r="B30" s="137"/>
      <c r="C30" s="12"/>
      <c r="D30" s="12" t="s">
        <v>350</v>
      </c>
      <c r="E30" s="12"/>
      <c r="F30" s="12"/>
    </row>
    <row r="31" spans="2:6" x14ac:dyDescent="0.25">
      <c r="B31" s="137">
        <v>8</v>
      </c>
      <c r="C31" s="12" t="s">
        <v>149</v>
      </c>
      <c r="D31" s="12" t="s">
        <v>351</v>
      </c>
      <c r="E31" s="12">
        <v>2824</v>
      </c>
      <c r="F31" s="65">
        <v>50</v>
      </c>
    </row>
    <row r="32" spans="2:6" x14ac:dyDescent="0.25">
      <c r="B32" s="137">
        <v>9</v>
      </c>
      <c r="C32" s="12" t="s">
        <v>352</v>
      </c>
      <c r="D32" s="12" t="s">
        <v>353</v>
      </c>
      <c r="E32" s="12">
        <v>2222</v>
      </c>
      <c r="F32" s="65">
        <v>30</v>
      </c>
    </row>
    <row r="33" spans="2:6" x14ac:dyDescent="0.25">
      <c r="B33" s="137"/>
      <c r="C33" s="12"/>
      <c r="D33" s="12" t="s">
        <v>354</v>
      </c>
      <c r="E33" s="12"/>
      <c r="F33" s="12"/>
    </row>
    <row r="34" spans="2:6" x14ac:dyDescent="0.25">
      <c r="B34" s="137">
        <v>11</v>
      </c>
      <c r="C34" s="12" t="s">
        <v>355</v>
      </c>
      <c r="D34" s="12" t="s">
        <v>355</v>
      </c>
      <c r="E34" s="12"/>
      <c r="F34" s="65"/>
    </row>
    <row r="35" spans="2:6" x14ac:dyDescent="0.25">
      <c r="B35" s="137"/>
      <c r="C35" s="12"/>
      <c r="D35" s="12" t="s">
        <v>356</v>
      </c>
      <c r="E35" s="12">
        <v>2224</v>
      </c>
      <c r="F35" s="65">
        <v>109</v>
      </c>
    </row>
    <row r="36" spans="2:6" x14ac:dyDescent="0.25">
      <c r="B36" s="12"/>
      <c r="C36" s="138"/>
      <c r="D36" s="12" t="s">
        <v>357</v>
      </c>
      <c r="E36" s="138"/>
      <c r="F36" s="138"/>
    </row>
    <row r="37" spans="2:6" x14ac:dyDescent="0.25">
      <c r="B37" s="12"/>
      <c r="C37" s="138" t="s">
        <v>2</v>
      </c>
      <c r="D37" s="12"/>
      <c r="E37" s="138"/>
      <c r="F37" s="138">
        <f>SUM(F17:F36)</f>
        <v>3276.8</v>
      </c>
    </row>
    <row r="38" spans="2:6" x14ac:dyDescent="0.25">
      <c r="B38" s="139"/>
      <c r="C38" s="140"/>
      <c r="D38" s="139"/>
      <c r="E38" s="140"/>
      <c r="F38" s="140"/>
    </row>
    <row r="39" spans="2:6" x14ac:dyDescent="0.25">
      <c r="B39" s="139"/>
      <c r="C39" s="140"/>
      <c r="D39" s="139"/>
      <c r="E39" s="140"/>
      <c r="F39" s="140"/>
    </row>
    <row r="40" spans="2:6" x14ac:dyDescent="0.25">
      <c r="D40" s="139"/>
    </row>
    <row r="41" spans="2:6" x14ac:dyDescent="0.25">
      <c r="C41" t="s">
        <v>358</v>
      </c>
      <c r="D41" s="141"/>
    </row>
    <row r="42" spans="2:6" x14ac:dyDescent="0.25">
      <c r="D42" s="139"/>
    </row>
    <row r="43" spans="2:6" x14ac:dyDescent="0.25">
      <c r="C43" t="s">
        <v>359</v>
      </c>
    </row>
  </sheetData>
  <mergeCells count="17">
    <mergeCell ref="B22:B23"/>
    <mergeCell ref="C22:C23"/>
    <mergeCell ref="D22:D23"/>
    <mergeCell ref="E22:E23"/>
    <mergeCell ref="F22:F23"/>
    <mergeCell ref="E11:I11"/>
    <mergeCell ref="B20:B21"/>
    <mergeCell ref="C20:C21"/>
    <mergeCell ref="D20:D21"/>
    <mergeCell ref="E20:E21"/>
    <mergeCell ref="F20:F21"/>
    <mergeCell ref="E5:I5"/>
    <mergeCell ref="E6:I6"/>
    <mergeCell ref="E7:I7"/>
    <mergeCell ref="E8:I8"/>
    <mergeCell ref="E9:I9"/>
    <mergeCell ref="E10:I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1"/>
  <sheetViews>
    <sheetView topLeftCell="A4" workbookViewId="0">
      <selection activeCell="F35" sqref="F35"/>
    </sheetView>
  </sheetViews>
  <sheetFormatPr defaultRowHeight="15" x14ac:dyDescent="0.25"/>
  <cols>
    <col min="1" max="1" width="4.7109375" customWidth="1"/>
    <col min="2" max="2" width="52.85546875" customWidth="1"/>
    <col min="3" max="3" width="18.42578125" customWidth="1"/>
  </cols>
  <sheetData>
    <row r="6" spans="1:8" x14ac:dyDescent="0.25">
      <c r="B6" s="186" t="s">
        <v>161</v>
      </c>
      <c r="C6" s="186"/>
      <c r="D6" s="186"/>
      <c r="E6" s="186"/>
      <c r="F6" s="186"/>
      <c r="G6" s="186"/>
      <c r="H6" s="95"/>
    </row>
    <row r="7" spans="1:8" x14ac:dyDescent="0.25">
      <c r="B7" s="186" t="s">
        <v>162</v>
      </c>
      <c r="C7" s="186"/>
      <c r="D7" s="186"/>
      <c r="E7" s="186"/>
      <c r="F7" s="186"/>
      <c r="G7" s="186"/>
      <c r="H7" s="186"/>
    </row>
    <row r="8" spans="1:8" x14ac:dyDescent="0.25">
      <c r="B8" s="186" t="s">
        <v>360</v>
      </c>
      <c r="C8" s="186"/>
      <c r="D8" s="186"/>
      <c r="E8" s="186"/>
      <c r="F8" s="186"/>
      <c r="G8" s="186"/>
      <c r="H8" s="95"/>
    </row>
    <row r="9" spans="1:8" x14ac:dyDescent="0.25">
      <c r="B9" s="186" t="s">
        <v>164</v>
      </c>
      <c r="C9" s="186"/>
      <c r="D9" s="186"/>
      <c r="E9" s="186"/>
      <c r="F9" s="95"/>
      <c r="G9" s="95"/>
      <c r="H9" s="95"/>
    </row>
    <row r="10" spans="1:8" x14ac:dyDescent="0.25">
      <c r="B10" s="186" t="s">
        <v>165</v>
      </c>
      <c r="C10" s="186"/>
      <c r="D10" s="186"/>
      <c r="E10" s="186"/>
      <c r="F10" s="186"/>
      <c r="G10" s="95"/>
      <c r="H10" s="95"/>
    </row>
    <row r="12" spans="1:8" ht="18.75" x14ac:dyDescent="0.3">
      <c r="B12" s="187" t="s">
        <v>361</v>
      </c>
      <c r="C12" s="187"/>
      <c r="D12" s="187"/>
      <c r="E12" s="187"/>
      <c r="F12" s="187"/>
      <c r="G12" s="187"/>
      <c r="H12" s="187"/>
    </row>
    <row r="14" spans="1:8" x14ac:dyDescent="0.25">
      <c r="A14" s="12" t="s">
        <v>32</v>
      </c>
      <c r="B14" s="146" t="s">
        <v>331</v>
      </c>
      <c r="C14" s="12" t="s">
        <v>332</v>
      </c>
      <c r="D14" s="148" t="s">
        <v>333</v>
      </c>
      <c r="E14" s="12" t="s">
        <v>334</v>
      </c>
    </row>
    <row r="15" spans="1:8" x14ac:dyDescent="0.25">
      <c r="A15" s="12">
        <v>1</v>
      </c>
      <c r="B15" s="146" t="s">
        <v>335</v>
      </c>
      <c r="C15" s="12"/>
      <c r="D15" s="148">
        <v>2111</v>
      </c>
      <c r="E15" s="12">
        <v>492.7</v>
      </c>
    </row>
    <row r="16" spans="1:8" x14ac:dyDescent="0.25">
      <c r="A16" s="12"/>
      <c r="B16" s="146" t="s">
        <v>336</v>
      </c>
      <c r="C16" s="12"/>
      <c r="D16" s="148">
        <v>2121</v>
      </c>
      <c r="E16" s="65">
        <v>85</v>
      </c>
    </row>
    <row r="17" spans="1:5" x14ac:dyDescent="0.25">
      <c r="A17" s="12">
        <v>2</v>
      </c>
      <c r="B17" s="147" t="s">
        <v>343</v>
      </c>
      <c r="C17" s="12"/>
      <c r="D17" s="148">
        <v>2215</v>
      </c>
      <c r="E17" s="65">
        <v>41</v>
      </c>
    </row>
    <row r="18" spans="1:5" x14ac:dyDescent="0.25">
      <c r="A18" s="12"/>
      <c r="B18" s="143" t="s">
        <v>362</v>
      </c>
      <c r="C18" s="149"/>
      <c r="D18" s="144"/>
      <c r="E18" s="145"/>
    </row>
    <row r="19" spans="1:5" x14ac:dyDescent="0.25">
      <c r="A19" s="12"/>
      <c r="B19" s="143" t="s">
        <v>363</v>
      </c>
      <c r="C19" s="149"/>
      <c r="D19" s="144"/>
      <c r="E19" s="145"/>
    </row>
    <row r="20" spans="1:5" x14ac:dyDescent="0.25">
      <c r="A20" s="12"/>
      <c r="B20" s="143" t="s">
        <v>364</v>
      </c>
      <c r="C20" s="149"/>
      <c r="D20" s="144"/>
      <c r="E20" s="145"/>
    </row>
    <row r="21" spans="1:5" x14ac:dyDescent="0.25">
      <c r="A21" s="12"/>
      <c r="B21" s="143" t="s">
        <v>365</v>
      </c>
      <c r="C21" s="149"/>
      <c r="D21" s="144"/>
      <c r="E21" s="145"/>
    </row>
    <row r="22" spans="1:5" x14ac:dyDescent="0.25">
      <c r="A22" s="12">
        <v>3</v>
      </c>
      <c r="B22" s="143" t="s">
        <v>366</v>
      </c>
      <c r="C22" s="149"/>
      <c r="D22" s="148">
        <v>2221</v>
      </c>
      <c r="E22" s="65">
        <v>100</v>
      </c>
    </row>
    <row r="23" spans="1:5" x14ac:dyDescent="0.25">
      <c r="A23" s="12"/>
      <c r="B23" s="143" t="s">
        <v>368</v>
      </c>
      <c r="C23" s="149"/>
      <c r="D23" s="144"/>
      <c r="E23" s="145"/>
    </row>
    <row r="24" spans="1:5" x14ac:dyDescent="0.25">
      <c r="A24" s="12"/>
      <c r="B24" s="146"/>
      <c r="C24" s="12"/>
      <c r="D24" s="148"/>
      <c r="E24" s="12"/>
    </row>
    <row r="25" spans="1:5" x14ac:dyDescent="0.25">
      <c r="A25" s="12"/>
      <c r="B25" s="146"/>
      <c r="C25" s="12"/>
      <c r="D25" s="148"/>
      <c r="E25" s="12"/>
    </row>
    <row r="26" spans="1:5" x14ac:dyDescent="0.25">
      <c r="A26" s="12"/>
      <c r="B26" s="12" t="s">
        <v>2</v>
      </c>
      <c r="C26" s="12"/>
      <c r="D26" s="12"/>
      <c r="E26" s="12">
        <f>SUM(E15:E25)</f>
        <v>718.7</v>
      </c>
    </row>
    <row r="29" spans="1:5" x14ac:dyDescent="0.25">
      <c r="B29" t="s">
        <v>358</v>
      </c>
    </row>
    <row r="31" spans="1:5" x14ac:dyDescent="0.25">
      <c r="B31" t="s">
        <v>359</v>
      </c>
    </row>
  </sheetData>
  <mergeCells count="6">
    <mergeCell ref="B12:H12"/>
    <mergeCell ref="B6:G6"/>
    <mergeCell ref="B7:H7"/>
    <mergeCell ref="B8:G8"/>
    <mergeCell ref="B9:E9"/>
    <mergeCell ref="B10:F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70"/>
  <sheetViews>
    <sheetView topLeftCell="A31" workbookViewId="0">
      <selection activeCell="E39" sqref="E39:J44"/>
    </sheetView>
  </sheetViews>
  <sheetFormatPr defaultRowHeight="15" x14ac:dyDescent="0.25"/>
  <cols>
    <col min="3" max="3" width="7.5703125" customWidth="1"/>
    <col min="4" max="4" width="27.42578125" customWidth="1"/>
    <col min="5" max="5" width="35.5703125" customWidth="1"/>
  </cols>
  <sheetData>
    <row r="5" spans="3:10" x14ac:dyDescent="0.25">
      <c r="F5" s="186" t="s">
        <v>161</v>
      </c>
      <c r="G5" s="186"/>
      <c r="H5" s="186"/>
      <c r="I5" s="186"/>
      <c r="J5" s="186"/>
    </row>
    <row r="6" spans="3:10" x14ac:dyDescent="0.25">
      <c r="F6" s="186" t="s">
        <v>162</v>
      </c>
      <c r="G6" s="186"/>
      <c r="H6" s="186"/>
      <c r="I6" s="186"/>
      <c r="J6" s="186"/>
    </row>
    <row r="7" spans="3:10" x14ac:dyDescent="0.25">
      <c r="F7" s="186" t="s">
        <v>360</v>
      </c>
      <c r="G7" s="186"/>
      <c r="H7" s="186"/>
      <c r="I7" s="186"/>
      <c r="J7" s="186"/>
    </row>
    <row r="8" spans="3:10" x14ac:dyDescent="0.25">
      <c r="F8" s="186" t="s">
        <v>164</v>
      </c>
      <c r="G8" s="186"/>
      <c r="H8" s="186"/>
      <c r="I8" s="186"/>
      <c r="J8" s="186"/>
    </row>
    <row r="9" spans="3:10" x14ac:dyDescent="0.25">
      <c r="F9" s="186" t="s">
        <v>165</v>
      </c>
      <c r="G9" s="186"/>
      <c r="H9" s="186"/>
      <c r="I9" s="186"/>
      <c r="J9" s="186"/>
    </row>
    <row r="11" spans="3:10" ht="18.75" x14ac:dyDescent="0.3">
      <c r="E11" s="135" t="s">
        <v>361</v>
      </c>
      <c r="F11" s="135"/>
      <c r="G11" s="135"/>
    </row>
    <row r="13" spans="3:10" x14ac:dyDescent="0.25">
      <c r="C13" s="12" t="s">
        <v>32</v>
      </c>
      <c r="D13" s="12" t="s">
        <v>331</v>
      </c>
      <c r="E13" s="12" t="s">
        <v>332</v>
      </c>
      <c r="F13" s="12" t="s">
        <v>333</v>
      </c>
      <c r="G13" s="12" t="s">
        <v>334</v>
      </c>
    </row>
    <row r="14" spans="3:10" x14ac:dyDescent="0.25">
      <c r="C14" s="12">
        <v>1</v>
      </c>
      <c r="D14" s="12" t="s">
        <v>335</v>
      </c>
      <c r="E14" s="12"/>
      <c r="F14" s="12">
        <v>2111</v>
      </c>
      <c r="G14" s="12">
        <v>492.7</v>
      </c>
    </row>
    <row r="15" spans="3:10" x14ac:dyDescent="0.25">
      <c r="C15" s="12"/>
      <c r="D15" s="12" t="s">
        <v>336</v>
      </c>
      <c r="E15" s="12"/>
      <c r="F15" s="12">
        <v>2121</v>
      </c>
      <c r="G15" s="65">
        <v>85</v>
      </c>
    </row>
    <row r="16" spans="3:10" x14ac:dyDescent="0.25">
      <c r="C16" s="12">
        <v>2</v>
      </c>
      <c r="D16" s="142" t="s">
        <v>343</v>
      </c>
      <c r="E16" s="12"/>
      <c r="F16" s="12">
        <v>2215</v>
      </c>
      <c r="G16" s="65">
        <v>41</v>
      </c>
    </row>
    <row r="17" spans="3:7" x14ac:dyDescent="0.25">
      <c r="C17" s="12"/>
      <c r="D17" s="188" t="s">
        <v>362</v>
      </c>
      <c r="E17" s="189"/>
      <c r="F17" s="189"/>
      <c r="G17" s="190"/>
    </row>
    <row r="18" spans="3:7" x14ac:dyDescent="0.25">
      <c r="C18" s="12"/>
      <c r="D18" s="12"/>
      <c r="E18" s="136" t="s">
        <v>363</v>
      </c>
      <c r="F18" s="12"/>
      <c r="G18" s="12"/>
    </row>
    <row r="19" spans="3:7" x14ac:dyDescent="0.25">
      <c r="C19" s="12"/>
      <c r="D19" s="188" t="s">
        <v>364</v>
      </c>
      <c r="E19" s="189"/>
      <c r="F19" s="189"/>
      <c r="G19" s="190"/>
    </row>
    <row r="20" spans="3:7" x14ac:dyDescent="0.25">
      <c r="C20" s="12"/>
      <c r="D20" s="12"/>
      <c r="E20" s="12" t="s">
        <v>365</v>
      </c>
      <c r="F20" s="12"/>
      <c r="G20" s="12"/>
    </row>
    <row r="21" spans="3:7" x14ac:dyDescent="0.25">
      <c r="C21" s="12">
        <v>3</v>
      </c>
      <c r="D21" s="12" t="s">
        <v>366</v>
      </c>
      <c r="E21" s="12" t="s">
        <v>367</v>
      </c>
      <c r="F21" s="12">
        <v>2221</v>
      </c>
      <c r="G21" s="65">
        <v>100</v>
      </c>
    </row>
    <row r="22" spans="3:7" x14ac:dyDescent="0.25">
      <c r="C22" s="12"/>
      <c r="D22" s="12"/>
      <c r="E22" s="12" t="s">
        <v>368</v>
      </c>
      <c r="F22" s="12"/>
      <c r="G22" s="12"/>
    </row>
    <row r="23" spans="3:7" x14ac:dyDescent="0.25">
      <c r="C23" s="12"/>
      <c r="D23" s="12"/>
      <c r="E23" s="12"/>
      <c r="F23" s="12"/>
      <c r="G23" s="12"/>
    </row>
    <row r="24" spans="3:7" x14ac:dyDescent="0.25">
      <c r="C24" s="12"/>
      <c r="D24" s="12"/>
      <c r="E24" s="12"/>
      <c r="F24" s="12"/>
      <c r="G24" s="12"/>
    </row>
    <row r="25" spans="3:7" x14ac:dyDescent="0.25">
      <c r="C25" s="12"/>
      <c r="D25" s="12" t="s">
        <v>2</v>
      </c>
      <c r="E25" s="12"/>
      <c r="F25" s="12"/>
      <c r="G25" s="12">
        <f>SUM(G14:G24)</f>
        <v>718.7</v>
      </c>
    </row>
    <row r="28" spans="3:7" x14ac:dyDescent="0.25">
      <c r="D28" t="s">
        <v>358</v>
      </c>
    </row>
    <row r="30" spans="3:7" x14ac:dyDescent="0.25">
      <c r="D30" t="s">
        <v>359</v>
      </c>
    </row>
    <row r="39" spans="3:10" x14ac:dyDescent="0.25">
      <c r="E39" s="186" t="s">
        <v>161</v>
      </c>
      <c r="F39" s="186"/>
      <c r="G39" s="186"/>
      <c r="H39" s="186"/>
      <c r="I39" s="186"/>
      <c r="J39" s="186"/>
    </row>
    <row r="40" spans="3:10" x14ac:dyDescent="0.25">
      <c r="E40" s="186" t="s">
        <v>162</v>
      </c>
      <c r="F40" s="186"/>
      <c r="G40" s="186"/>
      <c r="H40" s="186"/>
      <c r="I40" s="186"/>
      <c r="J40" s="186"/>
    </row>
    <row r="41" spans="3:10" x14ac:dyDescent="0.25">
      <c r="E41" s="186" t="s">
        <v>369</v>
      </c>
      <c r="F41" s="186"/>
      <c r="G41" s="186"/>
      <c r="H41" s="186"/>
      <c r="I41" s="186"/>
      <c r="J41" s="186"/>
    </row>
    <row r="42" spans="3:10" x14ac:dyDescent="0.25">
      <c r="E42" s="186" t="s">
        <v>164</v>
      </c>
      <c r="F42" s="186"/>
      <c r="G42" s="186"/>
      <c r="H42" s="186"/>
      <c r="I42" s="186"/>
      <c r="J42" s="186"/>
    </row>
    <row r="43" spans="3:10" x14ac:dyDescent="0.25">
      <c r="E43" s="186" t="s">
        <v>165</v>
      </c>
      <c r="F43" s="186"/>
      <c r="G43" s="186"/>
      <c r="H43" s="186"/>
      <c r="I43" s="186"/>
      <c r="J43" s="186"/>
    </row>
    <row r="46" spans="3:10" ht="18.75" x14ac:dyDescent="0.3">
      <c r="E46" s="135" t="s">
        <v>370</v>
      </c>
      <c r="F46" s="135"/>
      <c r="G46" s="135"/>
    </row>
    <row r="48" spans="3:10" x14ac:dyDescent="0.25">
      <c r="C48" s="12" t="s">
        <v>32</v>
      </c>
      <c r="D48" s="12" t="s">
        <v>331</v>
      </c>
      <c r="E48" s="12" t="s">
        <v>332</v>
      </c>
      <c r="F48" s="12" t="s">
        <v>333</v>
      </c>
      <c r="G48" s="12" t="s">
        <v>334</v>
      </c>
    </row>
    <row r="49" spans="3:7" x14ac:dyDescent="0.25">
      <c r="C49" s="12">
        <v>1</v>
      </c>
      <c r="D49" s="12" t="s">
        <v>371</v>
      </c>
      <c r="E49" s="12" t="s">
        <v>372</v>
      </c>
      <c r="F49" s="12">
        <v>2218</v>
      </c>
      <c r="G49" s="65">
        <v>80</v>
      </c>
    </row>
    <row r="50" spans="3:7" x14ac:dyDescent="0.25">
      <c r="C50" s="12"/>
      <c r="D50" s="12"/>
      <c r="E50" s="12" t="s">
        <v>373</v>
      </c>
      <c r="F50" s="12"/>
      <c r="G50" s="65"/>
    </row>
    <row r="51" spans="3:7" x14ac:dyDescent="0.25">
      <c r="C51" s="12">
        <v>2</v>
      </c>
      <c r="D51" s="12" t="s">
        <v>181</v>
      </c>
      <c r="E51" s="12" t="s">
        <v>355</v>
      </c>
      <c r="F51" s="12">
        <v>2224</v>
      </c>
      <c r="G51" s="65">
        <v>382.5</v>
      </c>
    </row>
    <row r="52" spans="3:7" x14ac:dyDescent="0.25">
      <c r="C52" s="12"/>
      <c r="D52" s="12"/>
      <c r="E52" s="12" t="s">
        <v>374</v>
      </c>
      <c r="F52" s="12"/>
      <c r="G52" s="65"/>
    </row>
    <row r="53" spans="3:7" x14ac:dyDescent="0.25">
      <c r="C53" s="12"/>
      <c r="D53" s="12"/>
      <c r="E53" s="12" t="s">
        <v>375</v>
      </c>
      <c r="F53" s="12"/>
      <c r="G53" s="65"/>
    </row>
    <row r="54" spans="3:7" x14ac:dyDescent="0.25">
      <c r="C54" s="12"/>
      <c r="D54" s="12"/>
      <c r="E54" s="12" t="s">
        <v>376</v>
      </c>
      <c r="F54" s="12"/>
      <c r="G54" s="12"/>
    </row>
    <row r="55" spans="3:7" x14ac:dyDescent="0.25">
      <c r="C55" s="12"/>
      <c r="D55" s="12"/>
      <c r="E55" s="12" t="s">
        <v>377</v>
      </c>
      <c r="F55" s="12"/>
      <c r="G55" s="12"/>
    </row>
    <row r="56" spans="3:7" x14ac:dyDescent="0.25">
      <c r="C56" s="12"/>
      <c r="D56" s="12"/>
      <c r="E56" s="12" t="s">
        <v>378</v>
      </c>
      <c r="F56" s="12"/>
      <c r="G56" s="12"/>
    </row>
    <row r="57" spans="3:7" x14ac:dyDescent="0.25">
      <c r="C57" s="12"/>
      <c r="D57" s="12"/>
      <c r="E57" s="12" t="s">
        <v>379</v>
      </c>
      <c r="F57" s="12"/>
      <c r="G57" s="12"/>
    </row>
    <row r="58" spans="3:7" x14ac:dyDescent="0.25">
      <c r="C58" s="12"/>
      <c r="D58" s="12"/>
      <c r="E58" s="12" t="s">
        <v>380</v>
      </c>
      <c r="F58" s="12"/>
      <c r="G58" s="12"/>
    </row>
    <row r="59" spans="3:7" x14ac:dyDescent="0.25">
      <c r="C59" s="12"/>
      <c r="D59" s="12"/>
      <c r="E59" s="12" t="s">
        <v>381</v>
      </c>
      <c r="F59" s="12"/>
      <c r="G59" s="12"/>
    </row>
    <row r="60" spans="3:7" x14ac:dyDescent="0.25">
      <c r="C60" s="12">
        <v>3</v>
      </c>
      <c r="D60" s="12" t="s">
        <v>366</v>
      </c>
      <c r="E60" s="12" t="s">
        <v>382</v>
      </c>
      <c r="F60" s="12">
        <v>2221</v>
      </c>
      <c r="G60" s="65">
        <v>70</v>
      </c>
    </row>
    <row r="61" spans="3:7" x14ac:dyDescent="0.25">
      <c r="C61" s="12"/>
      <c r="D61" s="12"/>
      <c r="E61" s="12" t="s">
        <v>383</v>
      </c>
      <c r="F61" s="12"/>
      <c r="G61" s="12"/>
    </row>
    <row r="62" spans="3:7" x14ac:dyDescent="0.25">
      <c r="C62" s="12"/>
      <c r="D62" s="12"/>
      <c r="E62" s="12" t="s">
        <v>384</v>
      </c>
      <c r="F62" s="12"/>
      <c r="G62" s="12"/>
    </row>
    <row r="63" spans="3:7" x14ac:dyDescent="0.25">
      <c r="C63" s="12"/>
      <c r="D63" s="12"/>
      <c r="E63" s="12" t="s">
        <v>385</v>
      </c>
      <c r="F63" s="12"/>
      <c r="G63" s="12"/>
    </row>
    <row r="64" spans="3:7" x14ac:dyDescent="0.25">
      <c r="C64" s="12">
        <v>4</v>
      </c>
      <c r="D64" s="12" t="s">
        <v>386</v>
      </c>
      <c r="E64" s="12" t="s">
        <v>387</v>
      </c>
      <c r="F64" s="12">
        <v>2222</v>
      </c>
      <c r="G64" s="65">
        <v>20</v>
      </c>
    </row>
    <row r="65" spans="3:7" x14ac:dyDescent="0.25">
      <c r="C65" s="12"/>
      <c r="D65" s="12" t="s">
        <v>2</v>
      </c>
      <c r="E65" s="12"/>
      <c r="F65" s="12"/>
      <c r="G65" s="65">
        <f>SUM(G49:G64)</f>
        <v>552.5</v>
      </c>
    </row>
    <row r="68" spans="3:7" x14ac:dyDescent="0.25">
      <c r="D68" t="s">
        <v>358</v>
      </c>
    </row>
    <row r="70" spans="3:7" x14ac:dyDescent="0.25">
      <c r="D70" t="s">
        <v>359</v>
      </c>
    </row>
  </sheetData>
  <mergeCells count="12">
    <mergeCell ref="F5:J5"/>
    <mergeCell ref="F6:J6"/>
    <mergeCell ref="E42:J42"/>
    <mergeCell ref="E43:J43"/>
    <mergeCell ref="F7:J7"/>
    <mergeCell ref="F8:J8"/>
    <mergeCell ref="F9:J9"/>
    <mergeCell ref="D17:G17"/>
    <mergeCell ref="D19:G19"/>
    <mergeCell ref="E39:J39"/>
    <mergeCell ref="E40:J40"/>
    <mergeCell ref="E41:J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т-1</vt:lpstr>
      <vt:lpstr>т-2</vt:lpstr>
      <vt:lpstr>т-з</vt:lpstr>
      <vt:lpstr>т-4</vt:lpstr>
      <vt:lpstr>т-5</vt:lpstr>
      <vt:lpstr>т-6</vt:lpstr>
      <vt:lpstr>т-7</vt:lpstr>
      <vt:lpstr>т-8</vt:lpstr>
      <vt:lpstr>т-9</vt:lpstr>
      <vt:lpstr>т-10</vt:lpstr>
      <vt:lpstr>т-11</vt:lpstr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2022-07-12T10:24:12Z</dcterms:modified>
</cp:coreProperties>
</file>